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Dokumen Sempro &amp; Sidang Scripsi Reza\"/>
    </mc:Choice>
  </mc:AlternateContent>
  <xr:revisionPtr revIDLastSave="0" documentId="13_ncr:1_{E773EEBB-5BB6-4D09-9E07-4D0A13EC1D7F}" xr6:coauthVersionLast="47" xr6:coauthVersionMax="47" xr10:uidLastSave="{00000000-0000-0000-0000-000000000000}"/>
  <bookViews>
    <workbookView xWindow="1200" yWindow="735" windowWidth="19290" windowHeight="10185" firstSheet="3" activeTab="5" xr2:uid="{00000000-000D-0000-FFFF-FFFF00000000}"/>
  </bookViews>
  <sheets>
    <sheet name="Tabulasi Data" sheetId="1" r:id="rId1"/>
    <sheet name="Perhitngan PER &amp; PBV (X1)" sheetId="2" r:id="rId2"/>
    <sheet name="Perhitungan EDAit (X2)" sheetId="4" r:id="rId3"/>
    <sheet name="Perhitungan VAKO (X3)" sheetId="5" r:id="rId4"/>
    <sheet name="Kualitas Laba (Y)" sheetId="7" r:id="rId5"/>
    <sheet name="Perhitungan GCG (Z)" sheetId="8" r:id="rId6"/>
    <sheet name="Kriteria Sampel" sheetId="9" r:id="rId7"/>
    <sheet name="Vako Percobaan 2" sheetId="11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9" i="7" l="1"/>
  <c r="AB89" i="7"/>
  <c r="AL89" i="7" s="1"/>
  <c r="Z89" i="7"/>
  <c r="Y89" i="7"/>
  <c r="V89" i="7"/>
  <c r="AJ89" i="7" s="1"/>
  <c r="U89" i="7"/>
  <c r="S89" i="7"/>
  <c r="AL88" i="7"/>
  <c r="AH88" i="7"/>
  <c r="AB88" i="7"/>
  <c r="Y88" i="7"/>
  <c r="V88" i="7"/>
  <c r="AJ88" i="7" s="1"/>
  <c r="U88" i="7"/>
  <c r="S88" i="7"/>
  <c r="AL87" i="7"/>
  <c r="AJ87" i="7"/>
  <c r="AH87" i="7"/>
  <c r="AB87" i="7"/>
  <c r="Z87" i="7"/>
  <c r="Y87" i="7"/>
  <c r="AI87" i="7" s="1"/>
  <c r="AK87" i="7" s="1"/>
  <c r="V87" i="7"/>
  <c r="S87" i="7"/>
  <c r="U87" i="7" s="1"/>
  <c r="AJ86" i="7"/>
  <c r="AI86" i="7"/>
  <c r="AK86" i="7" s="1"/>
  <c r="AH86" i="7"/>
  <c r="AB86" i="7"/>
  <c r="AL86" i="7" s="1"/>
  <c r="Y86" i="7"/>
  <c r="Z86" i="7" s="1"/>
  <c r="V86" i="7"/>
  <c r="S86" i="7"/>
  <c r="U86" i="7" s="1"/>
  <c r="AL85" i="7"/>
  <c r="AJ85" i="7"/>
  <c r="AH85" i="7"/>
  <c r="AB85" i="7"/>
  <c r="Z85" i="7"/>
  <c r="Y85" i="7"/>
  <c r="AI85" i="7" s="1"/>
  <c r="AK85" i="7" s="1"/>
  <c r="V85" i="7"/>
  <c r="U85" i="7"/>
  <c r="S85" i="7"/>
  <c r="AH84" i="7"/>
  <c r="AB84" i="7"/>
  <c r="AL84" i="7" s="1"/>
  <c r="Y84" i="7"/>
  <c r="V84" i="7"/>
  <c r="AJ84" i="7" s="1"/>
  <c r="U84" i="7"/>
  <c r="S84" i="7"/>
  <c r="AL83" i="7"/>
  <c r="AJ83" i="7"/>
  <c r="AH83" i="7"/>
  <c r="AB83" i="7"/>
  <c r="Y83" i="7"/>
  <c r="Z83" i="7" s="1"/>
  <c r="V83" i="7"/>
  <c r="S83" i="7"/>
  <c r="U83" i="7" s="1"/>
  <c r="AJ82" i="7"/>
  <c r="AH82" i="7"/>
  <c r="AB82" i="7"/>
  <c r="AL82" i="7" s="1"/>
  <c r="Y82" i="7"/>
  <c r="Z82" i="7" s="1"/>
  <c r="V82" i="7"/>
  <c r="S82" i="7"/>
  <c r="U82" i="7" s="1"/>
  <c r="AL81" i="7"/>
  <c r="AH81" i="7"/>
  <c r="AB81" i="7"/>
  <c r="Z81" i="7"/>
  <c r="Y81" i="7"/>
  <c r="V81" i="7"/>
  <c r="AJ81" i="7" s="1"/>
  <c r="U81" i="7"/>
  <c r="S81" i="7"/>
  <c r="AL80" i="7"/>
  <c r="AH80" i="7"/>
  <c r="AB80" i="7"/>
  <c r="Y80" i="7"/>
  <c r="V80" i="7"/>
  <c r="AJ80" i="7" s="1"/>
  <c r="U80" i="7"/>
  <c r="S80" i="7"/>
  <c r="AL79" i="7"/>
  <c r="AJ79" i="7"/>
  <c r="AH79" i="7"/>
  <c r="AB79" i="7"/>
  <c r="Y79" i="7"/>
  <c r="Z79" i="7" s="1"/>
  <c r="V79" i="7"/>
  <c r="S79" i="7"/>
  <c r="U79" i="7" s="1"/>
  <c r="AJ78" i="7"/>
  <c r="AM78" i="7" s="1"/>
  <c r="AH78" i="7"/>
  <c r="AB78" i="7"/>
  <c r="AL78" i="7" s="1"/>
  <c r="Z78" i="7"/>
  <c r="Y78" i="7"/>
  <c r="AI78" i="7" s="1"/>
  <c r="AK78" i="7" s="1"/>
  <c r="V78" i="7"/>
  <c r="S78" i="7"/>
  <c r="U78" i="7" s="1"/>
  <c r="AH77" i="7"/>
  <c r="AB77" i="7"/>
  <c r="AL77" i="7" s="1"/>
  <c r="Z77" i="7"/>
  <c r="Y77" i="7"/>
  <c r="V77" i="7"/>
  <c r="AJ77" i="7" s="1"/>
  <c r="U77" i="7"/>
  <c r="S77" i="7"/>
  <c r="AL76" i="7"/>
  <c r="AH76" i="7"/>
  <c r="AB76" i="7"/>
  <c r="Y76" i="7"/>
  <c r="V76" i="7"/>
  <c r="AJ76" i="7" s="1"/>
  <c r="U76" i="7"/>
  <c r="S76" i="7"/>
  <c r="AL75" i="7"/>
  <c r="AJ75" i="7"/>
  <c r="AH75" i="7"/>
  <c r="AB75" i="7"/>
  <c r="Y75" i="7"/>
  <c r="Z75" i="7" s="1"/>
  <c r="V75" i="7"/>
  <c r="S75" i="7"/>
  <c r="U75" i="7" s="1"/>
  <c r="AJ74" i="7"/>
  <c r="AH74" i="7"/>
  <c r="AB74" i="7"/>
  <c r="AL74" i="7" s="1"/>
  <c r="Y74" i="7"/>
  <c r="Z74" i="7" s="1"/>
  <c r="V74" i="7"/>
  <c r="S74" i="7"/>
  <c r="U74" i="7" s="1"/>
  <c r="AL73" i="7"/>
  <c r="AH73" i="7"/>
  <c r="AB73" i="7"/>
  <c r="Z73" i="7"/>
  <c r="Y73" i="7"/>
  <c r="V73" i="7"/>
  <c r="AJ73" i="7" s="1"/>
  <c r="U73" i="7"/>
  <c r="S73" i="7"/>
  <c r="AL72" i="7"/>
  <c r="AH72" i="7"/>
  <c r="AB72" i="7"/>
  <c r="Y72" i="7"/>
  <c r="V72" i="7"/>
  <c r="AJ72" i="7" s="1"/>
  <c r="U72" i="7"/>
  <c r="S72" i="7"/>
  <c r="AL71" i="7"/>
  <c r="AJ71" i="7"/>
  <c r="AH71" i="7"/>
  <c r="AB71" i="7"/>
  <c r="Z71" i="7"/>
  <c r="Y71" i="7"/>
  <c r="AI71" i="7" s="1"/>
  <c r="AK71" i="7" s="1"/>
  <c r="V71" i="7"/>
  <c r="S71" i="7"/>
  <c r="U71" i="7" s="1"/>
  <c r="AJ70" i="7"/>
  <c r="AI70" i="7"/>
  <c r="AK70" i="7" s="1"/>
  <c r="AH70" i="7"/>
  <c r="AB70" i="7"/>
  <c r="AL70" i="7" s="1"/>
  <c r="Y70" i="7"/>
  <c r="Z70" i="7" s="1"/>
  <c r="V70" i="7"/>
  <c r="S70" i="7"/>
  <c r="U70" i="7" s="1"/>
  <c r="AL69" i="7"/>
  <c r="AJ69" i="7"/>
  <c r="AH69" i="7"/>
  <c r="AB69" i="7"/>
  <c r="Z69" i="7"/>
  <c r="Y69" i="7"/>
  <c r="AI69" i="7" s="1"/>
  <c r="AK69" i="7" s="1"/>
  <c r="V69" i="7"/>
  <c r="U69" i="7"/>
  <c r="S69" i="7"/>
  <c r="AH68" i="7"/>
  <c r="AB68" i="7"/>
  <c r="AL68" i="7" s="1"/>
  <c r="Y68" i="7"/>
  <c r="V68" i="7"/>
  <c r="AJ68" i="7" s="1"/>
  <c r="U68" i="7"/>
  <c r="S68" i="7"/>
  <c r="AL67" i="7"/>
  <c r="AJ67" i="7"/>
  <c r="AH67" i="7"/>
  <c r="AB67" i="7"/>
  <c r="Y67" i="7"/>
  <c r="Z67" i="7" s="1"/>
  <c r="V67" i="7"/>
  <c r="S67" i="7"/>
  <c r="U67" i="7" s="1"/>
  <c r="AJ66" i="7"/>
  <c r="AH66" i="7"/>
  <c r="AB66" i="7"/>
  <c r="AL66" i="7" s="1"/>
  <c r="Y66" i="7"/>
  <c r="Z66" i="7" s="1"/>
  <c r="V66" i="7"/>
  <c r="S66" i="7"/>
  <c r="U66" i="7" s="1"/>
  <c r="AL65" i="7"/>
  <c r="AH65" i="7"/>
  <c r="AB65" i="7"/>
  <c r="Z65" i="7"/>
  <c r="Y65" i="7"/>
  <c r="V65" i="7"/>
  <c r="AJ65" i="7" s="1"/>
  <c r="U65" i="7"/>
  <c r="S65" i="7"/>
  <c r="AL64" i="7"/>
  <c r="AH64" i="7"/>
  <c r="AB64" i="7"/>
  <c r="Y64" i="7"/>
  <c r="V64" i="7"/>
  <c r="AJ64" i="7" s="1"/>
  <c r="U64" i="7"/>
  <c r="S64" i="7"/>
  <c r="AL63" i="7"/>
  <c r="AJ63" i="7"/>
  <c r="AH63" i="7"/>
  <c r="AB63" i="7"/>
  <c r="Y63" i="7"/>
  <c r="Z63" i="7" s="1"/>
  <c r="V63" i="7"/>
  <c r="S63" i="7"/>
  <c r="U63" i="7" s="1"/>
  <c r="AJ62" i="7"/>
  <c r="AM62" i="7" s="1"/>
  <c r="AH62" i="7"/>
  <c r="AB62" i="7"/>
  <c r="AL62" i="7" s="1"/>
  <c r="Z62" i="7"/>
  <c r="Y62" i="7"/>
  <c r="AI62" i="7" s="1"/>
  <c r="AK62" i="7" s="1"/>
  <c r="V62" i="7"/>
  <c r="S62" i="7"/>
  <c r="U62" i="7" s="1"/>
  <c r="AH61" i="7"/>
  <c r="AB61" i="7"/>
  <c r="AL61" i="7" s="1"/>
  <c r="Z61" i="7"/>
  <c r="Y61" i="7"/>
  <c r="V61" i="7"/>
  <c r="AJ61" i="7" s="1"/>
  <c r="U61" i="7"/>
  <c r="S61" i="7"/>
  <c r="AL60" i="7"/>
  <c r="AH60" i="7"/>
  <c r="AB60" i="7"/>
  <c r="Y60" i="7"/>
  <c r="V60" i="7"/>
  <c r="AJ60" i="7" s="1"/>
  <c r="U60" i="7"/>
  <c r="S60" i="7"/>
  <c r="AL59" i="7"/>
  <c r="AJ59" i="7"/>
  <c r="AH59" i="7"/>
  <c r="AB59" i="7"/>
  <c r="Y59" i="7"/>
  <c r="Z59" i="7" s="1"/>
  <c r="V59" i="7"/>
  <c r="S59" i="7"/>
  <c r="U59" i="7" s="1"/>
  <c r="AJ58" i="7"/>
  <c r="AH58" i="7"/>
  <c r="AB58" i="7"/>
  <c r="AL58" i="7" s="1"/>
  <c r="Y58" i="7"/>
  <c r="Z58" i="7" s="1"/>
  <c r="V58" i="7"/>
  <c r="S58" i="7"/>
  <c r="U58" i="7" s="1"/>
  <c r="AL57" i="7"/>
  <c r="AH57" i="7"/>
  <c r="AB57" i="7"/>
  <c r="Z57" i="7"/>
  <c r="Y57" i="7"/>
  <c r="V57" i="7"/>
  <c r="AJ57" i="7" s="1"/>
  <c r="U57" i="7"/>
  <c r="S57" i="7"/>
  <c r="AL56" i="7"/>
  <c r="AH56" i="7"/>
  <c r="AB56" i="7"/>
  <c r="Y56" i="7"/>
  <c r="V56" i="7"/>
  <c r="AJ56" i="7" s="1"/>
  <c r="U56" i="7"/>
  <c r="S56" i="7"/>
  <c r="AL55" i="7"/>
  <c r="AJ55" i="7"/>
  <c r="AH55" i="7"/>
  <c r="AB55" i="7"/>
  <c r="Z55" i="7"/>
  <c r="Y55" i="7"/>
  <c r="AI55" i="7" s="1"/>
  <c r="AK55" i="7" s="1"/>
  <c r="V55" i="7"/>
  <c r="S55" i="7"/>
  <c r="U55" i="7" s="1"/>
  <c r="AJ54" i="7"/>
  <c r="AI54" i="7"/>
  <c r="AK54" i="7" s="1"/>
  <c r="AH54" i="7"/>
  <c r="AB54" i="7"/>
  <c r="AL54" i="7" s="1"/>
  <c r="Y54" i="7"/>
  <c r="Z54" i="7" s="1"/>
  <c r="V54" i="7"/>
  <c r="S54" i="7"/>
  <c r="U54" i="7" s="1"/>
  <c r="AL53" i="7"/>
  <c r="AJ53" i="7"/>
  <c r="AH53" i="7"/>
  <c r="AB53" i="7"/>
  <c r="Z53" i="7"/>
  <c r="Y53" i="7"/>
  <c r="AI53" i="7" s="1"/>
  <c r="AK53" i="7" s="1"/>
  <c r="V53" i="7"/>
  <c r="U53" i="7"/>
  <c r="S53" i="7"/>
  <c r="AH52" i="7"/>
  <c r="AB52" i="7"/>
  <c r="AL52" i="7" s="1"/>
  <c r="Y52" i="7"/>
  <c r="V52" i="7"/>
  <c r="AJ52" i="7" s="1"/>
  <c r="U52" i="7"/>
  <c r="S52" i="7"/>
  <c r="AL51" i="7"/>
  <c r="AJ51" i="7"/>
  <c r="AH51" i="7"/>
  <c r="AB51" i="7"/>
  <c r="Y51" i="7"/>
  <c r="Z51" i="7" s="1"/>
  <c r="V51" i="7"/>
  <c r="S51" i="7"/>
  <c r="U51" i="7" s="1"/>
  <c r="AJ50" i="7"/>
  <c r="AH50" i="7"/>
  <c r="AB50" i="7"/>
  <c r="AL50" i="7" s="1"/>
  <c r="Y50" i="7"/>
  <c r="Z50" i="7" s="1"/>
  <c r="V50" i="7"/>
  <c r="S50" i="7"/>
  <c r="U50" i="7" s="1"/>
  <c r="AL49" i="7"/>
  <c r="AH49" i="7"/>
  <c r="AB49" i="7"/>
  <c r="Z49" i="7"/>
  <c r="Y49" i="7"/>
  <c r="V49" i="7"/>
  <c r="AJ49" i="7" s="1"/>
  <c r="U49" i="7"/>
  <c r="S49" i="7"/>
  <c r="AL48" i="7"/>
  <c r="AH48" i="7"/>
  <c r="AB48" i="7"/>
  <c r="Y48" i="7"/>
  <c r="V48" i="7"/>
  <c r="AJ48" i="7" s="1"/>
  <c r="S48" i="7"/>
  <c r="U48" i="7" s="1"/>
  <c r="AH47" i="7"/>
  <c r="AB47" i="7"/>
  <c r="AL47" i="7" s="1"/>
  <c r="Z47" i="7"/>
  <c r="Y47" i="7"/>
  <c r="V47" i="7"/>
  <c r="AJ47" i="7" s="1"/>
  <c r="S47" i="7"/>
  <c r="U47" i="7" s="1"/>
  <c r="AH46" i="7"/>
  <c r="AI46" i="7" s="1"/>
  <c r="AK46" i="7" s="1"/>
  <c r="AB46" i="7"/>
  <c r="AL46" i="7" s="1"/>
  <c r="Y46" i="7"/>
  <c r="Z46" i="7" s="1"/>
  <c r="V46" i="7"/>
  <c r="AJ46" i="7" s="1"/>
  <c r="U46" i="7"/>
  <c r="S46" i="7"/>
  <c r="AL45" i="7"/>
  <c r="AJ45" i="7"/>
  <c r="AH45" i="7"/>
  <c r="AB45" i="7"/>
  <c r="Z45" i="7"/>
  <c r="Y45" i="7"/>
  <c r="AI45" i="7" s="1"/>
  <c r="AK45" i="7" s="1"/>
  <c r="V45" i="7"/>
  <c r="S45" i="7"/>
  <c r="U45" i="7" s="1"/>
  <c r="AJ44" i="7"/>
  <c r="AH44" i="7"/>
  <c r="AB44" i="7"/>
  <c r="AL44" i="7" s="1"/>
  <c r="Y44" i="7"/>
  <c r="AI44" i="7" s="1"/>
  <c r="AK44" i="7" s="1"/>
  <c r="V44" i="7"/>
  <c r="S44" i="7"/>
  <c r="U44" i="7" s="1"/>
  <c r="AH43" i="7"/>
  <c r="AB43" i="7"/>
  <c r="AL43" i="7" s="1"/>
  <c r="Z43" i="7"/>
  <c r="Y43" i="7"/>
  <c r="V43" i="7"/>
  <c r="AJ43" i="7" s="1"/>
  <c r="S43" i="7"/>
  <c r="U43" i="7" s="1"/>
  <c r="AL42" i="7"/>
  <c r="AH42" i="7"/>
  <c r="AI42" i="7" s="1"/>
  <c r="AK42" i="7" s="1"/>
  <c r="AM42" i="7" s="1"/>
  <c r="AB42" i="7"/>
  <c r="Y42" i="7"/>
  <c r="Z42" i="7" s="1"/>
  <c r="V42" i="7"/>
  <c r="AJ42" i="7" s="1"/>
  <c r="U42" i="7"/>
  <c r="S42" i="7"/>
  <c r="AL41" i="7"/>
  <c r="AJ41" i="7"/>
  <c r="AH41" i="7"/>
  <c r="AB41" i="7"/>
  <c r="Z41" i="7"/>
  <c r="Y41" i="7"/>
  <c r="AI41" i="7" s="1"/>
  <c r="AK41" i="7" s="1"/>
  <c r="V41" i="7"/>
  <c r="S41" i="7"/>
  <c r="U41" i="7" s="1"/>
  <c r="AJ40" i="7"/>
  <c r="AH40" i="7"/>
  <c r="AB40" i="7"/>
  <c r="AL40" i="7" s="1"/>
  <c r="Y40" i="7"/>
  <c r="AI40" i="7" s="1"/>
  <c r="AK40" i="7" s="1"/>
  <c r="V40" i="7"/>
  <c r="S40" i="7"/>
  <c r="U40" i="7" s="1"/>
  <c r="AJ39" i="7"/>
  <c r="AH39" i="7"/>
  <c r="AB39" i="7"/>
  <c r="AL39" i="7" s="1"/>
  <c r="Z39" i="7"/>
  <c r="Y39" i="7"/>
  <c r="AI39" i="7" s="1"/>
  <c r="AK39" i="7" s="1"/>
  <c r="V39" i="7"/>
  <c r="S39" i="7"/>
  <c r="U39" i="7" s="1"/>
  <c r="AL38" i="7"/>
  <c r="AM38" i="7" s="1"/>
  <c r="AH38" i="7"/>
  <c r="AI38" i="7" s="1"/>
  <c r="AK38" i="7" s="1"/>
  <c r="AB38" i="7"/>
  <c r="Y38" i="7"/>
  <c r="Z38" i="7" s="1"/>
  <c r="V38" i="7"/>
  <c r="AJ38" i="7" s="1"/>
  <c r="U38" i="7"/>
  <c r="S38" i="7"/>
  <c r="AL37" i="7"/>
  <c r="AJ37" i="7"/>
  <c r="AH37" i="7"/>
  <c r="AB37" i="7"/>
  <c r="Z37" i="7"/>
  <c r="Y37" i="7"/>
  <c r="AI37" i="7" s="1"/>
  <c r="AK37" i="7" s="1"/>
  <c r="V37" i="7"/>
  <c r="S37" i="7"/>
  <c r="U37" i="7" s="1"/>
  <c r="AJ36" i="7"/>
  <c r="AH36" i="7"/>
  <c r="AB36" i="7"/>
  <c r="AL36" i="7" s="1"/>
  <c r="Z36" i="7"/>
  <c r="Y36" i="7"/>
  <c r="AI36" i="7" s="1"/>
  <c r="AK36" i="7" s="1"/>
  <c r="V36" i="7"/>
  <c r="S36" i="7"/>
  <c r="U36" i="7" s="1"/>
  <c r="AH35" i="7"/>
  <c r="AB35" i="7"/>
  <c r="AL35" i="7" s="1"/>
  <c r="Z35" i="7"/>
  <c r="Y35" i="7"/>
  <c r="V35" i="7"/>
  <c r="AJ35" i="7" s="1"/>
  <c r="S35" i="7"/>
  <c r="U35" i="7" s="1"/>
  <c r="AL34" i="7"/>
  <c r="AI34" i="7"/>
  <c r="AK34" i="7" s="1"/>
  <c r="AH34" i="7"/>
  <c r="AB34" i="7"/>
  <c r="Y34" i="7"/>
  <c r="Z34" i="7" s="1"/>
  <c r="V34" i="7"/>
  <c r="AJ34" i="7" s="1"/>
  <c r="AM34" i="7" s="1"/>
  <c r="U34" i="7"/>
  <c r="S34" i="7"/>
  <c r="AL33" i="7"/>
  <c r="AH33" i="7"/>
  <c r="AB33" i="7"/>
  <c r="Z33" i="7"/>
  <c r="Y33" i="7"/>
  <c r="V33" i="7"/>
  <c r="AJ33" i="7" s="1"/>
  <c r="S33" i="7"/>
  <c r="U33" i="7" s="1"/>
  <c r="AJ32" i="7"/>
  <c r="AH32" i="7"/>
  <c r="AB32" i="7"/>
  <c r="AL32" i="7" s="1"/>
  <c r="Y32" i="7"/>
  <c r="Z32" i="7" s="1"/>
  <c r="V32" i="7"/>
  <c r="S32" i="7"/>
  <c r="U32" i="7" s="1"/>
  <c r="AJ31" i="7"/>
  <c r="AH31" i="7"/>
  <c r="AB31" i="7"/>
  <c r="AL31" i="7" s="1"/>
  <c r="Y31" i="7"/>
  <c r="Z31" i="7" s="1"/>
  <c r="V31" i="7"/>
  <c r="U31" i="7"/>
  <c r="S31" i="7"/>
  <c r="AH30" i="7"/>
  <c r="AB30" i="7"/>
  <c r="AL30" i="7" s="1"/>
  <c r="Z30" i="7"/>
  <c r="Y30" i="7"/>
  <c r="V30" i="7"/>
  <c r="AJ30" i="7" s="1"/>
  <c r="S30" i="7"/>
  <c r="U30" i="7" s="1"/>
  <c r="AI29" i="7"/>
  <c r="AK29" i="7" s="1"/>
  <c r="AH29" i="7"/>
  <c r="AB29" i="7"/>
  <c r="AL29" i="7" s="1"/>
  <c r="Y29" i="7"/>
  <c r="Z29" i="7" s="1"/>
  <c r="V29" i="7"/>
  <c r="AJ29" i="7" s="1"/>
  <c r="U29" i="7"/>
  <c r="S29" i="7"/>
  <c r="AL28" i="7"/>
  <c r="AH28" i="7"/>
  <c r="AB28" i="7"/>
  <c r="Y28" i="7"/>
  <c r="Z28" i="7" s="1"/>
  <c r="V28" i="7"/>
  <c r="AJ28" i="7" s="1"/>
  <c r="S28" i="7"/>
  <c r="U28" i="7" s="1"/>
  <c r="AJ27" i="7"/>
  <c r="AH27" i="7"/>
  <c r="AB27" i="7"/>
  <c r="AL27" i="7" s="1"/>
  <c r="Y27" i="7"/>
  <c r="Z27" i="7" s="1"/>
  <c r="V27" i="7"/>
  <c r="U27" i="7"/>
  <c r="S27" i="7"/>
  <c r="AH26" i="7"/>
  <c r="AB26" i="7"/>
  <c r="AL26" i="7" s="1"/>
  <c r="Z26" i="7"/>
  <c r="Y26" i="7"/>
  <c r="V26" i="7"/>
  <c r="AJ26" i="7" s="1"/>
  <c r="S26" i="7"/>
  <c r="U26" i="7" s="1"/>
  <c r="AI25" i="7"/>
  <c r="AK25" i="7" s="1"/>
  <c r="AH25" i="7"/>
  <c r="AB25" i="7"/>
  <c r="AL25" i="7" s="1"/>
  <c r="Y25" i="7"/>
  <c r="Z25" i="7" s="1"/>
  <c r="V25" i="7"/>
  <c r="AJ25" i="7" s="1"/>
  <c r="AM25" i="7" s="1"/>
  <c r="U25" i="7"/>
  <c r="S25" i="7"/>
  <c r="AL24" i="7"/>
  <c r="AH24" i="7"/>
  <c r="AB24" i="7"/>
  <c r="Y24" i="7"/>
  <c r="Z24" i="7" s="1"/>
  <c r="V24" i="7"/>
  <c r="AJ24" i="7" s="1"/>
  <c r="S24" i="7"/>
  <c r="U24" i="7" s="1"/>
  <c r="AJ23" i="7"/>
  <c r="AH23" i="7"/>
  <c r="AB23" i="7"/>
  <c r="AL23" i="7" s="1"/>
  <c r="Y23" i="7"/>
  <c r="Z23" i="7" s="1"/>
  <c r="V23" i="7"/>
  <c r="U23" i="7"/>
  <c r="S23" i="7"/>
  <c r="AH22" i="7"/>
  <c r="AB22" i="7"/>
  <c r="AL22" i="7" s="1"/>
  <c r="Z22" i="7"/>
  <c r="Y22" i="7"/>
  <c r="V22" i="7"/>
  <c r="AJ22" i="7" s="1"/>
  <c r="S22" i="7"/>
  <c r="U22" i="7" s="1"/>
  <c r="AI21" i="7"/>
  <c r="AK21" i="7" s="1"/>
  <c r="AH21" i="7"/>
  <c r="AB21" i="7"/>
  <c r="AL21" i="7" s="1"/>
  <c r="Y21" i="7"/>
  <c r="Z21" i="7" s="1"/>
  <c r="V21" i="7"/>
  <c r="AJ21" i="7" s="1"/>
  <c r="U21" i="7"/>
  <c r="S21" i="7"/>
  <c r="AL20" i="7"/>
  <c r="AH20" i="7"/>
  <c r="AB20" i="7"/>
  <c r="Y20" i="7"/>
  <c r="Z20" i="7" s="1"/>
  <c r="V20" i="7"/>
  <c r="AJ20" i="7" s="1"/>
  <c r="S20" i="7"/>
  <c r="U20" i="7" s="1"/>
  <c r="AJ19" i="7"/>
  <c r="AH19" i="7"/>
  <c r="AB19" i="7"/>
  <c r="AL19" i="7" s="1"/>
  <c r="Y19" i="7"/>
  <c r="Z19" i="7" s="1"/>
  <c r="V19" i="7"/>
  <c r="U19" i="7"/>
  <c r="S19" i="7"/>
  <c r="AH18" i="7"/>
  <c r="AB18" i="7"/>
  <c r="AL18" i="7" s="1"/>
  <c r="Z18" i="7"/>
  <c r="Y18" i="7"/>
  <c r="V18" i="7"/>
  <c r="AJ18" i="7" s="1"/>
  <c r="S18" i="7"/>
  <c r="U18" i="7" s="1"/>
  <c r="AI17" i="7"/>
  <c r="AK17" i="7" s="1"/>
  <c r="AH17" i="7"/>
  <c r="AB17" i="7"/>
  <c r="AL17" i="7" s="1"/>
  <c r="Y17" i="7"/>
  <c r="Z17" i="7" s="1"/>
  <c r="V17" i="7"/>
  <c r="AJ17" i="7" s="1"/>
  <c r="AM17" i="7" s="1"/>
  <c r="U17" i="7"/>
  <c r="S17" i="7"/>
  <c r="AL16" i="7"/>
  <c r="AH16" i="7"/>
  <c r="AB16" i="7"/>
  <c r="Y16" i="7"/>
  <c r="Z16" i="7" s="1"/>
  <c r="V16" i="7"/>
  <c r="AJ16" i="7" s="1"/>
  <c r="S16" i="7"/>
  <c r="U16" i="7" s="1"/>
  <c r="AJ15" i="7"/>
  <c r="AH15" i="7"/>
  <c r="AB15" i="7"/>
  <c r="AL15" i="7" s="1"/>
  <c r="Y15" i="7"/>
  <c r="Z15" i="7" s="1"/>
  <c r="V15" i="7"/>
  <c r="U15" i="7"/>
  <c r="S15" i="7"/>
  <c r="AH14" i="7"/>
  <c r="AB14" i="7"/>
  <c r="AL14" i="7" s="1"/>
  <c r="Z14" i="7"/>
  <c r="Y14" i="7"/>
  <c r="V14" i="7"/>
  <c r="AJ14" i="7" s="1"/>
  <c r="S14" i="7"/>
  <c r="U14" i="7" s="1"/>
  <c r="AI13" i="7"/>
  <c r="AK13" i="7" s="1"/>
  <c r="AH13" i="7"/>
  <c r="AB13" i="7"/>
  <c r="AL13" i="7" s="1"/>
  <c r="Y13" i="7"/>
  <c r="Z13" i="7" s="1"/>
  <c r="V13" i="7"/>
  <c r="AJ13" i="7" s="1"/>
  <c r="U13" i="7"/>
  <c r="S13" i="7"/>
  <c r="AL12" i="7"/>
  <c r="AH12" i="7"/>
  <c r="AB12" i="7"/>
  <c r="Y12" i="7"/>
  <c r="AI12" i="7" s="1"/>
  <c r="AK12" i="7" s="1"/>
  <c r="V12" i="7"/>
  <c r="AJ12" i="7" s="1"/>
  <c r="S12" i="7"/>
  <c r="U12" i="7" s="1"/>
  <c r="AJ11" i="7"/>
  <c r="AH11" i="7"/>
  <c r="AB11" i="7"/>
  <c r="AL11" i="7" s="1"/>
  <c r="Y11" i="7"/>
  <c r="Z11" i="7" s="1"/>
  <c r="V11" i="7"/>
  <c r="U11" i="7"/>
  <c r="S11" i="7"/>
  <c r="AH10" i="7"/>
  <c r="AB10" i="7"/>
  <c r="AL10" i="7" s="1"/>
  <c r="Z10" i="7"/>
  <c r="Y10" i="7"/>
  <c r="V10" i="7"/>
  <c r="AJ10" i="7" s="1"/>
  <c r="S10" i="7"/>
  <c r="U10" i="7" s="1"/>
  <c r="AI9" i="7"/>
  <c r="AK9" i="7" s="1"/>
  <c r="AH9" i="7"/>
  <c r="AB9" i="7"/>
  <c r="AL9" i="7" s="1"/>
  <c r="Y9" i="7"/>
  <c r="Z9" i="7" s="1"/>
  <c r="V9" i="7"/>
  <c r="AJ9" i="7" s="1"/>
  <c r="AM9" i="7" s="1"/>
  <c r="U9" i="7"/>
  <c r="S9" i="7"/>
  <c r="AL8" i="7"/>
  <c r="AH8" i="7"/>
  <c r="AB8" i="7"/>
  <c r="Y8" i="7"/>
  <c r="Z8" i="7" s="1"/>
  <c r="V8" i="7"/>
  <c r="AJ8" i="7" s="1"/>
  <c r="S8" i="7"/>
  <c r="U8" i="7" s="1"/>
  <c r="AJ7" i="7"/>
  <c r="AH7" i="7"/>
  <c r="AB7" i="7"/>
  <c r="AL7" i="7" s="1"/>
  <c r="Y7" i="7"/>
  <c r="Z7" i="7" s="1"/>
  <c r="V7" i="7"/>
  <c r="U7" i="7"/>
  <c r="S7" i="7"/>
  <c r="AH6" i="7"/>
  <c r="AB6" i="7"/>
  <c r="AL6" i="7" s="1"/>
  <c r="Z6" i="7"/>
  <c r="Y6" i="7"/>
  <c r="V6" i="7"/>
  <c r="AJ6" i="7" s="1"/>
  <c r="S6" i="7"/>
  <c r="U6" i="7" s="1"/>
  <c r="AI5" i="7"/>
  <c r="AK5" i="7" s="1"/>
  <c r="AH5" i="7"/>
  <c r="AB5" i="7"/>
  <c r="AL5" i="7" s="1"/>
  <c r="Y5" i="7"/>
  <c r="Z5" i="7" s="1"/>
  <c r="V5" i="7"/>
  <c r="AJ5" i="7" s="1"/>
  <c r="U5" i="7"/>
  <c r="S5" i="7"/>
  <c r="AM16" i="7" l="1"/>
  <c r="AN16" i="7" s="1"/>
  <c r="AM5" i="7"/>
  <c r="AN7" i="7"/>
  <c r="AM10" i="7"/>
  <c r="AN10" i="7" s="1"/>
  <c r="AM13" i="7"/>
  <c r="AM18" i="7"/>
  <c r="AN18" i="7" s="1"/>
  <c r="AM21" i="7"/>
  <c r="AN21" i="7" s="1"/>
  <c r="AM29" i="7"/>
  <c r="AM46" i="7"/>
  <c r="AN32" i="7"/>
  <c r="AM49" i="7"/>
  <c r="AN49" i="7" s="1"/>
  <c r="AM12" i="7"/>
  <c r="AN12" i="7" s="1"/>
  <c r="AN36" i="7"/>
  <c r="AM65" i="7"/>
  <c r="AN65" i="7" s="1"/>
  <c r="AN82" i="7"/>
  <c r="AM36" i="7"/>
  <c r="AN42" i="7"/>
  <c r="AN51" i="7"/>
  <c r="AI58" i="7"/>
  <c r="AK58" i="7" s="1"/>
  <c r="AI74" i="7"/>
  <c r="AK74" i="7" s="1"/>
  <c r="AM74" i="7" s="1"/>
  <c r="AN74" i="7" s="1"/>
  <c r="AN83" i="7"/>
  <c r="AI8" i="7"/>
  <c r="AK8" i="7" s="1"/>
  <c r="AM8" i="7" s="1"/>
  <c r="AN8" i="7" s="1"/>
  <c r="AI16" i="7"/>
  <c r="AK16" i="7" s="1"/>
  <c r="AI20" i="7"/>
  <c r="AK20" i="7" s="1"/>
  <c r="AM20" i="7" s="1"/>
  <c r="AN20" i="7" s="1"/>
  <c r="AI24" i="7"/>
  <c r="AK24" i="7" s="1"/>
  <c r="AM24" i="7" s="1"/>
  <c r="AN24" i="7" s="1"/>
  <c r="AI28" i="7"/>
  <c r="AK28" i="7" s="1"/>
  <c r="AM28" i="7" s="1"/>
  <c r="AN28" i="7" s="1"/>
  <c r="AI32" i="7"/>
  <c r="AK32" i="7" s="1"/>
  <c r="AI35" i="7"/>
  <c r="AK35" i="7" s="1"/>
  <c r="AM35" i="7" s="1"/>
  <c r="AN35" i="7" s="1"/>
  <c r="Z40" i="7"/>
  <c r="AN53" i="7"/>
  <c r="AM58" i="7"/>
  <c r="Z60" i="7"/>
  <c r="AI60" i="7"/>
  <c r="AK60" i="7" s="1"/>
  <c r="AM60" i="7" s="1"/>
  <c r="AN71" i="7"/>
  <c r="AI7" i="7"/>
  <c r="AK7" i="7" s="1"/>
  <c r="AM7" i="7" s="1"/>
  <c r="AI11" i="7"/>
  <c r="AK11" i="7" s="1"/>
  <c r="AM11" i="7" s="1"/>
  <c r="AN11" i="7" s="1"/>
  <c r="Z12" i="7"/>
  <c r="AI15" i="7"/>
  <c r="AK15" i="7" s="1"/>
  <c r="AM15" i="7" s="1"/>
  <c r="AN15" i="7" s="1"/>
  <c r="AI19" i="7"/>
  <c r="AK19" i="7" s="1"/>
  <c r="AM19" i="7" s="1"/>
  <c r="AN19" i="7" s="1"/>
  <c r="AI23" i="7"/>
  <c r="AK23" i="7" s="1"/>
  <c r="AM23" i="7" s="1"/>
  <c r="AN23" i="7" s="1"/>
  <c r="AI27" i="7"/>
  <c r="AK27" i="7" s="1"/>
  <c r="AM27" i="7" s="1"/>
  <c r="AN27" i="7" s="1"/>
  <c r="AI31" i="7"/>
  <c r="AK31" i="7" s="1"/>
  <c r="AM31" i="7" s="1"/>
  <c r="AN31" i="7" s="1"/>
  <c r="AM32" i="7"/>
  <c r="Z44" i="7"/>
  <c r="AM44" i="7"/>
  <c r="AN44" i="7" s="1"/>
  <c r="AM45" i="7"/>
  <c r="AI47" i="7"/>
  <c r="AK47" i="7" s="1"/>
  <c r="AM47" i="7" s="1"/>
  <c r="AN47" i="7" s="1"/>
  <c r="Z48" i="7"/>
  <c r="AI48" i="7"/>
  <c r="AK48" i="7" s="1"/>
  <c r="AM48" i="7" s="1"/>
  <c r="AN48" i="7" s="1"/>
  <c r="AI49" i="7"/>
  <c r="AK49" i="7" s="1"/>
  <c r="AI51" i="7"/>
  <c r="AK51" i="7" s="1"/>
  <c r="AN52" i="7"/>
  <c r="AN56" i="7"/>
  <c r="AN58" i="7"/>
  <c r="AN62" i="7"/>
  <c r="Z64" i="7"/>
  <c r="AI64" i="7"/>
  <c r="AK64" i="7" s="1"/>
  <c r="AM64" i="7" s="1"/>
  <c r="AN64" i="7" s="1"/>
  <c r="AI65" i="7"/>
  <c r="AK65" i="7" s="1"/>
  <c r="AI67" i="7"/>
  <c r="AK67" i="7" s="1"/>
  <c r="AN68" i="7"/>
  <c r="AN78" i="7"/>
  <c r="Z80" i="7"/>
  <c r="AI80" i="7"/>
  <c r="AK80" i="7" s="1"/>
  <c r="AM80" i="7" s="1"/>
  <c r="AI81" i="7"/>
  <c r="AK81" i="7" s="1"/>
  <c r="AM81" i="7" s="1"/>
  <c r="AN81" i="7" s="1"/>
  <c r="AI83" i="7"/>
  <c r="AK83" i="7" s="1"/>
  <c r="AN88" i="7"/>
  <c r="AM37" i="7"/>
  <c r="AN37" i="7" s="1"/>
  <c r="AM39" i="7"/>
  <c r="AN39" i="7" s="1"/>
  <c r="AN45" i="7"/>
  <c r="AM40" i="7"/>
  <c r="AN40" i="7" s="1"/>
  <c r="AM41" i="7"/>
  <c r="AI43" i="7"/>
  <c r="AK43" i="7" s="1"/>
  <c r="AM43" i="7" s="1"/>
  <c r="AN43" i="7" s="1"/>
  <c r="AN46" i="7"/>
  <c r="AN55" i="7"/>
  <c r="Z76" i="7"/>
  <c r="AI76" i="7"/>
  <c r="AK76" i="7" s="1"/>
  <c r="AM76" i="7" s="1"/>
  <c r="AN76" i="7" s="1"/>
  <c r="AN87" i="7"/>
  <c r="AN5" i="7"/>
  <c r="AI6" i="7"/>
  <c r="AK6" i="7" s="1"/>
  <c r="AM6" i="7" s="1"/>
  <c r="AN6" i="7" s="1"/>
  <c r="AN9" i="7"/>
  <c r="AI10" i="7"/>
  <c r="AK10" i="7" s="1"/>
  <c r="AN13" i="7"/>
  <c r="AI14" i="7"/>
  <c r="AK14" i="7" s="1"/>
  <c r="AM14" i="7" s="1"/>
  <c r="AN14" i="7" s="1"/>
  <c r="AN17" i="7"/>
  <c r="AI18" i="7"/>
  <c r="AK18" i="7" s="1"/>
  <c r="AI22" i="7"/>
  <c r="AK22" i="7" s="1"/>
  <c r="AM22" i="7" s="1"/>
  <c r="AN22" i="7" s="1"/>
  <c r="AN25" i="7"/>
  <c r="AI26" i="7"/>
  <c r="AK26" i="7" s="1"/>
  <c r="AM26" i="7" s="1"/>
  <c r="AN26" i="7" s="1"/>
  <c r="AN29" i="7"/>
  <c r="AI30" i="7"/>
  <c r="AK30" i="7" s="1"/>
  <c r="AM30" i="7" s="1"/>
  <c r="AN30" i="7" s="1"/>
  <c r="AI33" i="7"/>
  <c r="AK33" i="7" s="1"/>
  <c r="AM33" i="7" s="1"/>
  <c r="AN33" i="7" s="1"/>
  <c r="AN34" i="7"/>
  <c r="AN38" i="7"/>
  <c r="AN41" i="7"/>
  <c r="AM51" i="7"/>
  <c r="AM53" i="7"/>
  <c r="AM54" i="7"/>
  <c r="AN54" i="7" s="1"/>
  <c r="AM55" i="7"/>
  <c r="AI63" i="7"/>
  <c r="AK63" i="7" s="1"/>
  <c r="AM67" i="7"/>
  <c r="AN67" i="7" s="1"/>
  <c r="AM69" i="7"/>
  <c r="AN69" i="7" s="1"/>
  <c r="AM70" i="7"/>
  <c r="AN70" i="7" s="1"/>
  <c r="AM71" i="7"/>
  <c r="AM73" i="7"/>
  <c r="AN73" i="7" s="1"/>
  <c r="AI79" i="7"/>
  <c r="AK79" i="7" s="1"/>
  <c r="AM83" i="7"/>
  <c r="AM85" i="7"/>
  <c r="AN85" i="7" s="1"/>
  <c r="AM86" i="7"/>
  <c r="AN86" i="7" s="1"/>
  <c r="AM87" i="7"/>
  <c r="AI50" i="7"/>
  <c r="AK50" i="7" s="1"/>
  <c r="AM50" i="7" s="1"/>
  <c r="AN50" i="7" s="1"/>
  <c r="Z56" i="7"/>
  <c r="AI56" i="7"/>
  <c r="AK56" i="7" s="1"/>
  <c r="AM56" i="7" s="1"/>
  <c r="AI59" i="7"/>
  <c r="AK59" i="7" s="1"/>
  <c r="AI61" i="7"/>
  <c r="AK61" i="7" s="1"/>
  <c r="AM61" i="7" s="1"/>
  <c r="AN61" i="7" s="1"/>
  <c r="AM63" i="7"/>
  <c r="AN63" i="7" s="1"/>
  <c r="AI66" i="7"/>
  <c r="AK66" i="7" s="1"/>
  <c r="AM66" i="7" s="1"/>
  <c r="AN66" i="7" s="1"/>
  <c r="Z72" i="7"/>
  <c r="AI72" i="7"/>
  <c r="AK72" i="7" s="1"/>
  <c r="AM72" i="7" s="1"/>
  <c r="AN72" i="7" s="1"/>
  <c r="AI75" i="7"/>
  <c r="AK75" i="7" s="1"/>
  <c r="AI77" i="7"/>
  <c r="AK77" i="7" s="1"/>
  <c r="AM77" i="7" s="1"/>
  <c r="AN77" i="7" s="1"/>
  <c r="AM79" i="7"/>
  <c r="AN79" i="7" s="1"/>
  <c r="AN80" i="7"/>
  <c r="AI82" i="7"/>
  <c r="AK82" i="7" s="1"/>
  <c r="AM82" i="7" s="1"/>
  <c r="Z88" i="7"/>
  <c r="AI88" i="7"/>
  <c r="AK88" i="7" s="1"/>
  <c r="AM88" i="7" s="1"/>
  <c r="Z52" i="7"/>
  <c r="AI52" i="7"/>
  <c r="AK52" i="7" s="1"/>
  <c r="AM52" i="7" s="1"/>
  <c r="AI57" i="7"/>
  <c r="AK57" i="7" s="1"/>
  <c r="AM57" i="7" s="1"/>
  <c r="AN57" i="7" s="1"/>
  <c r="AM59" i="7"/>
  <c r="AN59" i="7" s="1"/>
  <c r="AN60" i="7"/>
  <c r="Z68" i="7"/>
  <c r="AI68" i="7"/>
  <c r="AK68" i="7" s="1"/>
  <c r="AM68" i="7" s="1"/>
  <c r="AI73" i="7"/>
  <c r="AK73" i="7" s="1"/>
  <c r="AM75" i="7"/>
  <c r="AN75" i="7" s="1"/>
  <c r="Z84" i="7"/>
  <c r="AI84" i="7"/>
  <c r="AK84" i="7" s="1"/>
  <c r="AM84" i="7" s="1"/>
  <c r="AN84" i="7" s="1"/>
  <c r="AI89" i="7"/>
  <c r="AK89" i="7" s="1"/>
  <c r="AM89" i="7" s="1"/>
  <c r="AN89" i="7" s="1"/>
  <c r="Z134" i="5"/>
  <c r="Z129" i="5"/>
  <c r="Z124" i="5"/>
  <c r="Z119" i="5"/>
  <c r="Z114" i="5"/>
  <c r="Z109" i="5"/>
  <c r="Z104" i="5"/>
  <c r="Z99" i="5"/>
  <c r="Z94" i="5"/>
  <c r="Z89" i="5"/>
  <c r="Z84" i="5"/>
  <c r="Z79" i="5"/>
  <c r="Z74" i="5"/>
  <c r="Z69" i="5"/>
  <c r="Z64" i="5"/>
  <c r="Z59" i="5"/>
  <c r="Z54" i="5"/>
  <c r="Z49" i="5"/>
  <c r="Z44" i="5"/>
  <c r="Z39" i="5"/>
  <c r="Z34" i="5"/>
  <c r="Z29" i="5"/>
  <c r="Z24" i="5"/>
  <c r="Z19" i="5"/>
  <c r="Z14" i="5"/>
  <c r="Z9" i="5"/>
  <c r="Z4" i="5"/>
  <c r="S88" i="5"/>
  <c r="S87" i="5"/>
  <c r="S86" i="5"/>
  <c r="S85" i="5"/>
  <c r="S84" i="5"/>
  <c r="S83" i="5"/>
  <c r="S82" i="5"/>
  <c r="S81" i="5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5" i="8" l="1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S4" i="8" l="1"/>
  <c r="F18" i="7"/>
  <c r="F4" i="7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4" i="8"/>
  <c r="T77" i="8"/>
  <c r="T68" i="8"/>
  <c r="T18" i="8"/>
  <c r="T37" i="8"/>
  <c r="L17" i="5"/>
  <c r="F4" i="4" l="1"/>
  <c r="F5" i="4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3" i="1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5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4" i="8"/>
  <c r="F4" i="5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D8" i="9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4" i="2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K133" i="5"/>
  <c r="K132" i="5"/>
  <c r="K131" i="5"/>
  <c r="K130" i="5"/>
  <c r="K129" i="5"/>
  <c r="K125" i="5"/>
  <c r="K124" i="5"/>
  <c r="K123" i="5"/>
  <c r="K122" i="5"/>
  <c r="K121" i="5"/>
  <c r="K118" i="5"/>
  <c r="K117" i="5"/>
  <c r="K116" i="5"/>
  <c r="K115" i="5"/>
  <c r="K114" i="5"/>
  <c r="K111" i="5"/>
  <c r="K110" i="5"/>
  <c r="K109" i="5"/>
  <c r="K108" i="5"/>
  <c r="K107" i="5"/>
  <c r="K104" i="5"/>
  <c r="K103" i="5"/>
  <c r="K102" i="5"/>
  <c r="K101" i="5"/>
  <c r="K100" i="5"/>
  <c r="K97" i="5"/>
  <c r="K96" i="5"/>
  <c r="K95" i="5"/>
  <c r="K94" i="5"/>
  <c r="K93" i="5"/>
  <c r="L88" i="5"/>
  <c r="L87" i="5"/>
  <c r="L86" i="5"/>
  <c r="L85" i="5"/>
  <c r="L78" i="5"/>
  <c r="L82" i="5"/>
  <c r="L81" i="5"/>
  <c r="L80" i="5"/>
  <c r="L79" i="5"/>
  <c r="L75" i="5"/>
  <c r="L74" i="5"/>
  <c r="L73" i="5"/>
  <c r="L72" i="5"/>
  <c r="L71" i="5"/>
  <c r="L68" i="5"/>
  <c r="L67" i="5"/>
  <c r="L66" i="5"/>
  <c r="L65" i="5"/>
  <c r="L64" i="5"/>
  <c r="L61" i="5"/>
  <c r="L60" i="5"/>
  <c r="L59" i="5"/>
  <c r="L58" i="5"/>
  <c r="L57" i="5"/>
  <c r="L54" i="5"/>
  <c r="L53" i="5"/>
  <c r="L52" i="5"/>
  <c r="L51" i="5"/>
  <c r="L50" i="5"/>
  <c r="L47" i="5"/>
  <c r="L46" i="5"/>
  <c r="L45" i="5"/>
  <c r="L44" i="5"/>
  <c r="L43" i="5"/>
  <c r="L40" i="5"/>
  <c r="L39" i="5"/>
  <c r="L38" i="5"/>
  <c r="L37" i="5"/>
  <c r="L36" i="5"/>
  <c r="L33" i="5"/>
  <c r="L32" i="5"/>
  <c r="L31" i="5"/>
  <c r="L30" i="5"/>
  <c r="L29" i="5"/>
  <c r="L26" i="5"/>
  <c r="L25" i="5"/>
  <c r="L24" i="5"/>
  <c r="L23" i="5"/>
  <c r="L22" i="5"/>
  <c r="L19" i="5"/>
  <c r="L18" i="5"/>
  <c r="L16" i="5"/>
  <c r="L15" i="5"/>
  <c r="L9" i="5"/>
  <c r="L10" i="5"/>
  <c r="L11" i="5"/>
  <c r="L12" i="5"/>
  <c r="L8" i="5"/>
</calcChain>
</file>

<file path=xl/sharedStrings.xml><?xml version="1.0" encoding="utf-8"?>
<sst xmlns="http://schemas.openxmlformats.org/spreadsheetml/2006/main" count="427" uniqueCount="125">
  <si>
    <t>No</t>
  </si>
  <si>
    <t>Perusahaan</t>
  </si>
  <si>
    <t>Tahun</t>
  </si>
  <si>
    <t>Catatan :</t>
  </si>
  <si>
    <t>Hasil PER</t>
  </si>
  <si>
    <t>Price to Earning Ratio (PER) Perusahaan Badan Usaha Milik Negara (BUMN) Tahun 2017-2021</t>
  </si>
  <si>
    <t>Price Book Value (PBV) Perusahaan Badan Usaha Milik Negara (BUMN) Tahun 2017-2021</t>
  </si>
  <si>
    <t>Harga Per Lembar Saham</t>
  </si>
  <si>
    <t>Earning Per Share</t>
  </si>
  <si>
    <t>Rumus PER = Harga Per Lembar Saham : Earning Per Share</t>
  </si>
  <si>
    <t>Estimasi Akrual Kelolaan untuk periode t (EDAit) Perusahaan Badan Usaha Milik Negara (BUMN) Tahun 2017-2021</t>
  </si>
  <si>
    <t>Rumus EDAit = TAit : Ait-1</t>
  </si>
  <si>
    <t>Volatilitas Arus Kas Operasional (VAKO) Perusahaan Badan Usaha Milik Negara (BUMN) Tahun 2017-2021</t>
  </si>
  <si>
    <t xml:space="preserve">Rumus VAKO = Standar Deviasi Arus Kas Operasional : Rata-rata Total Aset </t>
  </si>
  <si>
    <t>Kualitas Laba (QR) Perusahaan Badan Usaha Milik Negara (BUMN) Tahun 2017-2021</t>
  </si>
  <si>
    <t>Kepemilikan Manajemen (KM) Perusahaan Badan Usaha Milik Negara (BUMN) Tahun 2017-2021</t>
  </si>
  <si>
    <t>Rumus KM ( Presentase) = Jumlah Saham Manajemen  : Seluruh Modal Saham Beredar</t>
  </si>
  <si>
    <t>Hasil PBV</t>
  </si>
  <si>
    <t>Ait-1</t>
  </si>
  <si>
    <t>Hasil EDAit</t>
  </si>
  <si>
    <t xml:space="preserve">Rata-rata Total Aset </t>
  </si>
  <si>
    <t>Arus Kas Operasi</t>
  </si>
  <si>
    <t>Hasil QR</t>
  </si>
  <si>
    <t>Jumlah Saham Manajemen</t>
  </si>
  <si>
    <t>Seluruh Modal Saham Beredar</t>
  </si>
  <si>
    <t>Hasil KM</t>
  </si>
  <si>
    <t>ADHI</t>
  </si>
  <si>
    <t>BBNI</t>
  </si>
  <si>
    <t>BBRI</t>
  </si>
  <si>
    <t>BBTN</t>
  </si>
  <si>
    <t>BJBR</t>
  </si>
  <si>
    <t>BJTM</t>
  </si>
  <si>
    <t>BMRI</t>
  </si>
  <si>
    <t>ELSA</t>
  </si>
  <si>
    <t>GIAA</t>
  </si>
  <si>
    <t>JSMR</t>
  </si>
  <si>
    <t>KAEF</t>
  </si>
  <si>
    <t>KRAS</t>
  </si>
  <si>
    <t>PGAS</t>
  </si>
  <si>
    <t>PPRO</t>
  </si>
  <si>
    <t>PTBA</t>
  </si>
  <si>
    <t>PTPP</t>
  </si>
  <si>
    <t>SMBR</t>
  </si>
  <si>
    <t>SMGR</t>
  </si>
  <si>
    <t>TINS</t>
  </si>
  <si>
    <t>TLKM</t>
  </si>
  <si>
    <t>WIKA</t>
  </si>
  <si>
    <t>WTON</t>
  </si>
  <si>
    <t xml:space="preserve">Nilai Buku Equitas </t>
  </si>
  <si>
    <t>TOTAL ASET THN SEBELUMNYA</t>
  </si>
  <si>
    <t xml:space="preserve">TOTAL ASET THN SKARANG </t>
  </si>
  <si>
    <t>RATA-RATA TOTAL ASET</t>
  </si>
  <si>
    <t>dibagi 2</t>
  </si>
  <si>
    <t>Keterangan :</t>
  </si>
  <si>
    <t>EDAit : Estimasi akrual kelolaan untuk periode t</t>
  </si>
  <si>
    <t>TAit : Total akrual periode t</t>
  </si>
  <si>
    <t>Ait-1 : Total aset pada periode t-1</t>
  </si>
  <si>
    <t>Dengan penghitungan total akrual sebagai berikut:</t>
  </si>
  <si>
    <t>TAit= Laba Bersiht – Arus Kas Kegiatan Operasit</t>
  </si>
  <si>
    <t>TAit= Laba Bersih t – Arus Kas Kegiatan Operasi t</t>
  </si>
  <si>
    <t xml:space="preserve">2. </t>
  </si>
  <si>
    <t>No.</t>
  </si>
  <si>
    <t xml:space="preserve">1. </t>
  </si>
  <si>
    <t>3.</t>
  </si>
  <si>
    <t>Perusahaan BUMN yang tidak menerbitkan laporan keuangn tahunan 2017-2021</t>
  </si>
  <si>
    <t>Perusahaan BUMN yang tidak mengalami kerugian di tahun 2017-2021</t>
  </si>
  <si>
    <t>Perusahaan BUMN yang menerbitkan laporan keuangn tahunan dengan nominal mata uang selain Rupiah (Rp)</t>
  </si>
  <si>
    <t xml:space="preserve">Sampel Penelitian </t>
  </si>
  <si>
    <t xml:space="preserve">Total Sampel n x periode </t>
  </si>
  <si>
    <t xml:space="preserve">Keterangan </t>
  </si>
  <si>
    <t>Jumlah</t>
  </si>
  <si>
    <t xml:space="preserve">Perusahaan BUMN yang terdaftar di BEI 2017-2021 </t>
  </si>
  <si>
    <t xml:space="preserve">Hasil </t>
  </si>
  <si>
    <t>Hasil Perbandingan</t>
  </si>
  <si>
    <t>Rumus PBV = Harga Per Lembar Saham : Nilai Buku Equitas Per Lembar Saham (PBV)</t>
  </si>
  <si>
    <t>TAit</t>
  </si>
  <si>
    <t>Standar Deviasi Arus Kas Operasional</t>
  </si>
  <si>
    <t>Y</t>
  </si>
  <si>
    <t>X1</t>
  </si>
  <si>
    <t>X2</t>
  </si>
  <si>
    <t>X3</t>
  </si>
  <si>
    <t>Z</t>
  </si>
  <si>
    <t>Jumlah Saham Beredar</t>
  </si>
  <si>
    <t xml:space="preserve">Jumlah Kepemilikan Institusional </t>
  </si>
  <si>
    <t>Rumus KI ( Presentase) = Jumlah Saham Beredar  : Jumlah Kepemilikan Institusi</t>
  </si>
  <si>
    <t xml:space="preserve">Hasil Overvalued </t>
  </si>
  <si>
    <t>Laba Bersih / Laba thn berjalan</t>
  </si>
  <si>
    <t>Rumus QR = Arus Kas Operasi : Laba Bersih</t>
  </si>
  <si>
    <t>Hasil KI</t>
  </si>
  <si>
    <t>Hasil</t>
  </si>
  <si>
    <t>Hasil Standart Deviasi arus kas operasional</t>
  </si>
  <si>
    <t>ANTM</t>
  </si>
  <si>
    <t>BEKS</t>
  </si>
  <si>
    <t>INAF</t>
  </si>
  <si>
    <t>WSBP</t>
  </si>
  <si>
    <t>WSKT</t>
  </si>
  <si>
    <t>Langkah - Langkah dalam menghitung Discretionary Accruals sebagai berikut :</t>
  </si>
  <si>
    <t>Rumus :</t>
  </si>
  <si>
    <t>TACit  = Niit - CFOit</t>
  </si>
  <si>
    <t>Niit</t>
  </si>
  <si>
    <t>CFOit</t>
  </si>
  <si>
    <t>TACit</t>
  </si>
  <si>
    <t>TACit/Ait-1</t>
  </si>
  <si>
    <t>1/Ait-1</t>
  </si>
  <si>
    <t>REV</t>
  </si>
  <si>
    <t>REV t-1</t>
  </si>
  <si>
    <t>∆REVit</t>
  </si>
  <si>
    <t>∆REVit/ Ait-1</t>
  </si>
  <si>
    <t>PPEit</t>
  </si>
  <si>
    <t xml:space="preserve">PPEit/ Ait-1 </t>
  </si>
  <si>
    <t>a1</t>
  </si>
  <si>
    <t>a2</t>
  </si>
  <si>
    <t>a3</t>
  </si>
  <si>
    <t>REC</t>
  </si>
  <si>
    <t>REC t-1</t>
  </si>
  <si>
    <t>∆RECit</t>
  </si>
  <si>
    <t>((∆REVit-∆RECit)/Ait-1))</t>
  </si>
  <si>
    <t>a1(1/Ait-1)</t>
  </si>
  <si>
    <t>a2((∆REVit-∆RECit)/Ait-1))</t>
  </si>
  <si>
    <t>a3(PPEit/ Ait-1)</t>
  </si>
  <si>
    <t>NDA</t>
  </si>
  <si>
    <t>DAC(Y)</t>
  </si>
  <si>
    <t>Rumus 2</t>
  </si>
  <si>
    <t>Rumus 1</t>
  </si>
  <si>
    <t>Kepemilikan Institusi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</si>
</sst>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&quot;Rp&quot;* #,##0_-;\-&quot;Rp&quot;* #,##0_-;_-&quot;Rp&quot;* &quot;-&quot;_-;_-@_-"/>
    <numFmt numFmtId="41" formatCode="_-* #,##0_-;\-* #,##0_-;_-* &quot;-&quot;_-;_-@_-"/>
    <numFmt numFmtId="164" formatCode="_-[$Rp-3809]* #,##0_-;\-[$Rp-3809]* #,##0_-;_-[$Rp-3809]* &quot;-&quot;??_-;_-@_-"/>
    <numFmt numFmtId="165" formatCode="0.000000000"/>
    <numFmt numFmtId="166" formatCode="_-[$$-409]* #,##0.00_ ;_-[$$-409]* \-#,##0.00\ ;_-[$$-409]* &quot;-&quot;??_ ;_-@_ "/>
    <numFmt numFmtId="167" formatCode="0.00000"/>
    <numFmt numFmtId="168" formatCode="0.00000000"/>
    <numFmt numFmtId="169" formatCode="0.00000000000"/>
    <numFmt numFmtId="170" formatCode="0.00000000000000000000"/>
    <numFmt numFmtId="171" formatCode="0.000000000000000000"/>
    <numFmt numFmtId="172" formatCode="0.0000000"/>
    <numFmt numFmtId="173" formatCode="0.000"/>
    <numFmt numFmtId="174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32A31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 JULIAN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Font="0" applyAlignment="0">
      <alignment horizontal="left"/>
    </xf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2" fontId="0" fillId="0" borderId="0" xfId="0" applyNumberFormat="1"/>
    <xf numFmtId="0" fontId="0" fillId="0" borderId="0" xfId="0" applyAlignment="1">
      <alignment horizontal="center"/>
    </xf>
    <xf numFmtId="42" fontId="0" fillId="0" borderId="1" xfId="0" applyNumberFormat="1" applyBorder="1"/>
    <xf numFmtId="164" fontId="0" fillId="0" borderId="0" xfId="0" applyNumberFormat="1"/>
    <xf numFmtId="42" fontId="0" fillId="0" borderId="0" xfId="2" applyNumberFormat="1" applyFont="1"/>
    <xf numFmtId="164" fontId="0" fillId="0" borderId="1" xfId="0" applyNumberFormat="1" applyBorder="1"/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42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42" fontId="0" fillId="0" borderId="5" xfId="0" applyNumberFormat="1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42" fontId="0" fillId="0" borderId="9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42" fontId="0" fillId="0" borderId="3" xfId="0" applyNumberFormat="1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42" fontId="0" fillId="0" borderId="12" xfId="0" applyNumberFormat="1" applyBorder="1"/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2" fontId="1" fillId="0" borderId="15" xfId="0" applyNumberFormat="1" applyFont="1" applyBorder="1" applyAlignment="1">
      <alignment horizontal="center"/>
    </xf>
    <xf numFmtId="42" fontId="4" fillId="0" borderId="17" xfId="0" applyNumberFormat="1" applyFont="1" applyBorder="1"/>
    <xf numFmtId="42" fontId="4" fillId="0" borderId="16" xfId="0" applyNumberFormat="1" applyFont="1" applyBorder="1"/>
    <xf numFmtId="0" fontId="0" fillId="0" borderId="13" xfId="0" applyBorder="1" applyAlignment="1">
      <alignment horizontal="center"/>
    </xf>
    <xf numFmtId="0" fontId="0" fillId="0" borderId="18" xfId="0" applyBorder="1"/>
    <xf numFmtId="42" fontId="4" fillId="0" borderId="0" xfId="0" applyNumberFormat="1" applyFont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/>
    <xf numFmtId="42" fontId="4" fillId="0" borderId="5" xfId="0" applyNumberFormat="1" applyFont="1" applyBorder="1"/>
    <xf numFmtId="42" fontId="4" fillId="0" borderId="9" xfId="0" applyNumberFormat="1" applyFont="1" applyBorder="1"/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2" fontId="5" fillId="0" borderId="5" xfId="0" applyNumberFormat="1" applyFont="1" applyBorder="1"/>
    <xf numFmtId="42" fontId="5" fillId="0" borderId="1" xfId="0" applyNumberFormat="1" applyFont="1" applyBorder="1"/>
    <xf numFmtId="42" fontId="5" fillId="0" borderId="0" xfId="0" applyNumberFormat="1" applyFont="1"/>
    <xf numFmtId="42" fontId="5" fillId="0" borderId="9" xfId="0" applyNumberFormat="1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3" xfId="0" applyNumberFormat="1" applyFont="1" applyBorder="1" applyAlignment="1">
      <alignment horizontal="center"/>
    </xf>
    <xf numFmtId="1" fontId="0" fillId="0" borderId="6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34" xfId="0" applyNumberFormat="1" applyBorder="1" applyAlignment="1" applyProtection="1">
      <alignment horizontal="center"/>
      <protection locked="0"/>
    </xf>
    <xf numFmtId="1" fontId="0" fillId="0" borderId="10" xfId="0" applyNumberFormat="1" applyBorder="1" applyAlignment="1" applyProtection="1">
      <alignment horizontal="center"/>
      <protection locked="0"/>
    </xf>
    <xf numFmtId="1" fontId="0" fillId="0" borderId="11" xfId="0" applyNumberFormat="1" applyBorder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165" fontId="0" fillId="0" borderId="6" xfId="0" applyNumberFormat="1" applyBorder="1"/>
    <xf numFmtId="1" fontId="0" fillId="0" borderId="0" xfId="0" applyNumberFormat="1"/>
    <xf numFmtId="1" fontId="1" fillId="0" borderId="31" xfId="0" applyNumberFormat="1" applyFont="1" applyBorder="1" applyAlignment="1">
      <alignment horizontal="center"/>
    </xf>
    <xf numFmtId="1" fontId="0" fillId="0" borderId="2" xfId="0" applyNumberFormat="1" applyBorder="1"/>
    <xf numFmtId="1" fontId="0" fillId="0" borderId="1" xfId="0" applyNumberFormat="1" applyBorder="1"/>
    <xf numFmtId="1" fontId="0" fillId="0" borderId="36" xfId="0" applyNumberFormat="1" applyBorder="1"/>
    <xf numFmtId="1" fontId="0" fillId="0" borderId="13" xfId="0" applyNumberFormat="1" applyBorder="1"/>
    <xf numFmtId="1" fontId="1" fillId="0" borderId="35" xfId="0" applyNumberFormat="1" applyFont="1" applyBorder="1" applyAlignment="1">
      <alignment horizontal="center"/>
    </xf>
    <xf numFmtId="3" fontId="0" fillId="0" borderId="0" xfId="0" applyNumberFormat="1"/>
    <xf numFmtId="3" fontId="0" fillId="0" borderId="1" xfId="0" applyNumberFormat="1" applyBorder="1"/>
    <xf numFmtId="1" fontId="1" fillId="0" borderId="37" xfId="0" applyNumberFormat="1" applyFont="1" applyBorder="1" applyAlignment="1">
      <alignment horizontal="center"/>
    </xf>
    <xf numFmtId="1" fontId="0" fillId="0" borderId="24" xfId="0" applyNumberFormat="1" applyBorder="1"/>
    <xf numFmtId="1" fontId="0" fillId="0" borderId="26" xfId="0" applyNumberFormat="1" applyBorder="1"/>
    <xf numFmtId="1" fontId="0" fillId="0" borderId="5" xfId="0" applyNumberFormat="1" applyBorder="1"/>
    <xf numFmtId="1" fontId="0" fillId="0" borderId="9" xfId="0" applyNumberFormat="1" applyBorder="1"/>
    <xf numFmtId="1" fontId="0" fillId="0" borderId="3" xfId="0" applyNumberFormat="1" applyBorder="1"/>
    <xf numFmtId="1" fontId="0" fillId="0" borderId="37" xfId="0" applyNumberFormat="1" applyBorder="1"/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37" xfId="0" applyFont="1" applyBorder="1" applyAlignment="1">
      <alignment horizontal="center"/>
    </xf>
    <xf numFmtId="1" fontId="1" fillId="0" borderId="38" xfId="0" applyNumberFormat="1" applyFont="1" applyBorder="1" applyAlignment="1">
      <alignment horizontal="center"/>
    </xf>
    <xf numFmtId="42" fontId="0" fillId="0" borderId="24" xfId="0" applyNumberFormat="1" applyBorder="1"/>
    <xf numFmtId="1" fontId="0" fillId="0" borderId="38" xfId="0" applyNumberFormat="1" applyBorder="1" applyAlignment="1">
      <alignment horizontal="center"/>
    </xf>
    <xf numFmtId="42" fontId="0" fillId="0" borderId="13" xfId="0" applyNumberFormat="1" applyBorder="1"/>
    <xf numFmtId="1" fontId="0" fillId="0" borderId="39" xfId="0" applyNumberFormat="1" applyBorder="1" applyAlignment="1">
      <alignment horizontal="center"/>
    </xf>
    <xf numFmtId="42" fontId="0" fillId="0" borderId="26" xfId="0" applyNumberFormat="1" applyBorder="1"/>
    <xf numFmtId="1" fontId="0" fillId="0" borderId="40" xfId="0" applyNumberFormat="1" applyBorder="1" applyAlignment="1">
      <alignment horizontal="center"/>
    </xf>
    <xf numFmtId="166" fontId="6" fillId="0" borderId="24" xfId="0" applyNumberFormat="1" applyFont="1" applyBorder="1"/>
    <xf numFmtId="166" fontId="6" fillId="0" borderId="13" xfId="0" applyNumberFormat="1" applyFont="1" applyBorder="1"/>
    <xf numFmtId="166" fontId="6" fillId="0" borderId="26" xfId="0" applyNumberFormat="1" applyFont="1" applyBorder="1"/>
    <xf numFmtId="42" fontId="0" fillId="0" borderId="36" xfId="0" applyNumberFormat="1" applyBorder="1"/>
    <xf numFmtId="42" fontId="0" fillId="0" borderId="37" xfId="0" applyNumberFormat="1" applyBorder="1"/>
    <xf numFmtId="167" fontId="0" fillId="2" borderId="0" xfId="0" applyNumberFormat="1" applyFill="1" applyAlignment="1">
      <alignment horizontal="center"/>
    </xf>
    <xf numFmtId="168" fontId="0" fillId="2" borderId="0" xfId="0" applyNumberFormat="1" applyFill="1" applyAlignment="1">
      <alignment horizontal="center"/>
    </xf>
    <xf numFmtId="169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167" fontId="1" fillId="2" borderId="3" xfId="0" applyNumberFormat="1" applyFont="1" applyFill="1" applyBorder="1" applyAlignment="1">
      <alignment horizontal="center"/>
    </xf>
    <xf numFmtId="168" fontId="1" fillId="2" borderId="3" xfId="0" applyNumberFormat="1" applyFont="1" applyFill="1" applyBorder="1" applyAlignment="1">
      <alignment horizontal="center"/>
    </xf>
    <xf numFmtId="169" fontId="1" fillId="0" borderId="3" xfId="0" applyNumberFormat="1" applyFon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0" fontId="0" fillId="2" borderId="5" xfId="0" applyFill="1" applyBorder="1" applyAlignment="1">
      <alignment horizontal="center"/>
    </xf>
    <xf numFmtId="170" fontId="0" fillId="2" borderId="5" xfId="3" applyNumberFormat="1" applyFont="1" applyFill="1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168" fontId="0" fillId="2" borderId="5" xfId="0" applyNumberFormat="1" applyFill="1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71" fontId="0" fillId="0" borderId="4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72" fontId="0" fillId="0" borderId="41" xfId="0" applyNumberFormat="1" applyBorder="1" applyAlignment="1">
      <alignment horizontal="center"/>
    </xf>
    <xf numFmtId="173" fontId="0" fillId="0" borderId="41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70" fontId="0" fillId="2" borderId="1" xfId="3" applyNumberFormat="1" applyFon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8" fontId="0" fillId="2" borderId="1" xfId="0" applyNumberFormat="1" applyFill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172" fontId="0" fillId="0" borderId="1" xfId="0" applyNumberFormat="1" applyBorder="1" applyAlignment="1">
      <alignment horizontal="center"/>
    </xf>
    <xf numFmtId="173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37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70" fontId="0" fillId="2" borderId="9" xfId="3" applyNumberFormat="1" applyFont="1" applyFill="1" applyBorder="1" applyAlignment="1">
      <alignment horizontal="center"/>
    </xf>
    <xf numFmtId="167" fontId="0" fillId="2" borderId="9" xfId="0" applyNumberFormat="1" applyFill="1" applyBorder="1" applyAlignment="1">
      <alignment horizontal="center"/>
    </xf>
    <xf numFmtId="168" fontId="0" fillId="2" borderId="9" xfId="0" applyNumberFormat="1" applyFill="1" applyBorder="1" applyAlignment="1">
      <alignment horizontal="center"/>
    </xf>
    <xf numFmtId="168" fontId="0" fillId="0" borderId="31" xfId="0" applyNumberFormat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171" fontId="0" fillId="0" borderId="12" xfId="0" applyNumberFormat="1" applyBorder="1" applyAlignment="1">
      <alignment horizontal="center"/>
    </xf>
    <xf numFmtId="169" fontId="0" fillId="0" borderId="12" xfId="0" applyNumberFormat="1" applyBorder="1" applyAlignment="1">
      <alignment horizontal="center"/>
    </xf>
    <xf numFmtId="172" fontId="0" fillId="0" borderId="12" xfId="0" applyNumberFormat="1" applyBorder="1" applyAlignment="1">
      <alignment horizontal="center"/>
    </xf>
    <xf numFmtId="173" fontId="0" fillId="0" borderId="12" xfId="0" applyNumberFormat="1" applyBorder="1" applyAlignment="1">
      <alignment horizontal="center"/>
    </xf>
    <xf numFmtId="1" fontId="0" fillId="0" borderId="44" xfId="0" applyNumberForma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47" xfId="0" applyNumberForma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70" fontId="0" fillId="2" borderId="5" xfId="0" applyNumberFormat="1" applyFill="1" applyBorder="1" applyAlignment="1">
      <alignment horizontal="center"/>
    </xf>
    <xf numFmtId="170" fontId="0" fillId="2" borderId="1" xfId="0" applyNumberFormat="1" applyFill="1" applyBorder="1" applyAlignment="1">
      <alignment horizontal="center"/>
    </xf>
    <xf numFmtId="170" fontId="0" fillId="2" borderId="9" xfId="0" applyNumberFormat="1" applyFill="1" applyBorder="1" applyAlignment="1">
      <alignment horizontal="center"/>
    </xf>
    <xf numFmtId="172" fontId="0" fillId="0" borderId="5" xfId="0" applyNumberForma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174" fontId="0" fillId="3" borderId="42" xfId="0" applyNumberFormat="1" applyFill="1" applyBorder="1" applyAlignment="1">
      <alignment horizontal="center"/>
    </xf>
    <xf numFmtId="174" fontId="0" fillId="3" borderId="10" xfId="0" applyNumberFormat="1" applyFill="1" applyBorder="1" applyAlignment="1">
      <alignment horizontal="center"/>
    </xf>
    <xf numFmtId="174" fontId="0" fillId="3" borderId="43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18" xfId="0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2" xfId="0" applyFill="1" applyBorder="1"/>
  </cellXfs>
  <cellStyles count="4">
    <cellStyle name="Comma [0]" xfId="2" builtinId="6"/>
    <cellStyle name="Normal" xfId="0" builtinId="0"/>
    <cellStyle name="Percent" xfId="3" builtinId="5"/>
    <cellStyle name="Style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6"/>
  <sheetViews>
    <sheetView workbookViewId="0">
      <selection activeCell="C3" sqref="C3"/>
    </sheetView>
  </sheetViews>
  <sheetFormatPr defaultRowHeight="15" x14ac:dyDescent="0.25"/>
  <cols>
    <col min="1" max="1" width="15.7109375" style="65" customWidth="1"/>
    <col min="2" max="2" width="14.7109375" style="65" customWidth="1"/>
    <col min="3" max="3" width="15.28515625" style="65" customWidth="1"/>
    <col min="4" max="4" width="17.28515625" style="65" customWidth="1"/>
    <col min="5" max="5" width="17.140625" style="65" customWidth="1"/>
  </cols>
  <sheetData>
    <row r="1" spans="1:5" x14ac:dyDescent="0.25">
      <c r="A1" s="66" t="s">
        <v>77</v>
      </c>
      <c r="B1" s="66" t="s">
        <v>78</v>
      </c>
      <c r="C1" s="66" t="s">
        <v>79</v>
      </c>
      <c r="D1" s="66" t="s">
        <v>80</v>
      </c>
      <c r="E1" s="66" t="s">
        <v>81</v>
      </c>
    </row>
    <row r="2" spans="1:5" x14ac:dyDescent="0.25">
      <c r="A2">
        <v>-3.3709990331589061</v>
      </c>
      <c r="B2">
        <v>1</v>
      </c>
      <c r="C2">
        <v>0.13214492522524854</v>
      </c>
      <c r="D2" s="65">
        <v>2.9553515949558538</v>
      </c>
      <c r="E2" s="65">
        <v>0</v>
      </c>
    </row>
    <row r="3" spans="1:5" x14ac:dyDescent="0.25">
      <c r="A3">
        <v>3.9413597333900256E-2</v>
      </c>
      <c r="B3">
        <v>1</v>
      </c>
      <c r="C3">
        <v>1.9033297531275039E-2</v>
      </c>
      <c r="D3" s="65">
        <v>2.4456530479944227</v>
      </c>
      <c r="E3" s="65">
        <v>0</v>
      </c>
    </row>
    <row r="4" spans="1:5" x14ac:dyDescent="0.25">
      <c r="A4">
        <v>0.72280204846659835</v>
      </c>
      <c r="B4">
        <v>1</v>
      </c>
      <c r="C4">
        <v>4.5900296369034855E-3</v>
      </c>
      <c r="D4" s="65">
        <v>2.1461905029507236</v>
      </c>
      <c r="E4" s="65">
        <v>0</v>
      </c>
    </row>
    <row r="5" spans="1:5" x14ac:dyDescent="0.25">
      <c r="A5">
        <v>34.681972337143137</v>
      </c>
      <c r="B5">
        <v>1</v>
      </c>
      <c r="C5">
        <v>-3.5546950865530509E-2</v>
      </c>
      <c r="D5" s="65">
        <v>1.9160002095212332</v>
      </c>
      <c r="E5" s="65">
        <v>0</v>
      </c>
    </row>
    <row r="6" spans="1:5" x14ac:dyDescent="0.25">
      <c r="A6">
        <v>3.4219248666050714</v>
      </c>
      <c r="B6">
        <v>1</v>
      </c>
      <c r="C6">
        <v>-3.6616227002940094E-2</v>
      </c>
      <c r="D6" s="65">
        <v>1.8328567383933068</v>
      </c>
      <c r="E6" s="65">
        <v>0</v>
      </c>
    </row>
    <row r="7" spans="1:5" x14ac:dyDescent="0.25">
      <c r="A7">
        <v>1.9589335795342104</v>
      </c>
      <c r="B7">
        <v>0</v>
      </c>
      <c r="C7">
        <v>-2.8208837396497662E-2</v>
      </c>
      <c r="D7" s="65">
        <v>0.10892745035383428</v>
      </c>
      <c r="E7" s="65">
        <v>5.4364162593415852E-2</v>
      </c>
    </row>
    <row r="8" spans="1:5" x14ac:dyDescent="0.25">
      <c r="A8">
        <v>-0.21563778097813324</v>
      </c>
      <c r="B8">
        <v>0</v>
      </c>
      <c r="C8">
        <v>2.3855899953974569E-2</v>
      </c>
      <c r="D8" s="65">
        <v>9.4177511942804479E-2</v>
      </c>
      <c r="E8" s="65">
        <v>4.985539724921801E-2</v>
      </c>
    </row>
    <row r="9" spans="1:5" x14ac:dyDescent="0.25">
      <c r="A9">
        <v>-0.65109055627038237</v>
      </c>
      <c r="B9">
        <v>0</v>
      </c>
      <c r="C9">
        <v>3.3107078498504271E-2</v>
      </c>
      <c r="D9" s="65">
        <v>8.641894050885876E-2</v>
      </c>
      <c r="E9" s="65">
        <v>0.15693862939320519</v>
      </c>
    </row>
    <row r="10" spans="1:5" x14ac:dyDescent="0.25">
      <c r="A10">
        <v>14.524980766420724</v>
      </c>
      <c r="B10">
        <v>0</v>
      </c>
      <c r="C10">
        <v>-7.9625873445177145E-2</v>
      </c>
      <c r="D10" s="65">
        <v>8.2301073140779099E-2</v>
      </c>
      <c r="E10" s="65">
        <v>0.19591140926581871</v>
      </c>
    </row>
    <row r="11" spans="1:5" x14ac:dyDescent="0.25">
      <c r="A11">
        <v>7.7666421772247869</v>
      </c>
      <c r="B11">
        <v>0</v>
      </c>
      <c r="C11">
        <v>-8.9735825743424716E-2</v>
      </c>
      <c r="D11" s="65">
        <v>7.7014416027143859E-2</v>
      </c>
      <c r="E11" s="65">
        <v>0.55481436545251595</v>
      </c>
    </row>
    <row r="12" spans="1:5" x14ac:dyDescent="0.25">
      <c r="A12">
        <v>1.0615024132710582</v>
      </c>
      <c r="B12">
        <v>0</v>
      </c>
      <c r="C12">
        <v>-8.9358074030970034</v>
      </c>
      <c r="D12" s="65">
        <v>53.909966640894908</v>
      </c>
      <c r="E12" s="65">
        <v>0.63844887487877577</v>
      </c>
    </row>
    <row r="13" spans="1:5" x14ac:dyDescent="0.25">
      <c r="A13">
        <v>1.3714326689274488</v>
      </c>
      <c r="B13">
        <v>0</v>
      </c>
      <c r="C13">
        <v>-25.759467270042716</v>
      </c>
      <c r="D13" s="65">
        <v>67.429494821874314</v>
      </c>
      <c r="E13" s="65">
        <v>0.93125166300730744</v>
      </c>
    </row>
    <row r="14" spans="1:5" x14ac:dyDescent="0.25">
      <c r="A14">
        <v>1.0281114175374706</v>
      </c>
      <c r="B14">
        <v>0</v>
      </c>
      <c r="C14">
        <v>-14.619860140253174</v>
      </c>
      <c r="D14" s="65">
        <v>85.833041346553074</v>
      </c>
      <c r="E14" s="65">
        <v>0.74546506723940864</v>
      </c>
    </row>
    <row r="15" spans="1:5" x14ac:dyDescent="0.25">
      <c r="A15">
        <v>2.4954002354213753</v>
      </c>
      <c r="B15">
        <v>0</v>
      </c>
      <c r="C15">
        <v>-90.218470751400417</v>
      </c>
      <c r="D15" s="65">
        <v>116.14384264099144</v>
      </c>
      <c r="E15" s="65">
        <v>2.2422162339996605</v>
      </c>
    </row>
    <row r="16" spans="1:5" x14ac:dyDescent="0.25">
      <c r="A16">
        <v>1.778905948839729</v>
      </c>
      <c r="B16">
        <v>0</v>
      </c>
      <c r="C16">
        <v>-24.608542644893671</v>
      </c>
      <c r="D16" s="65">
        <v>47.737533727948751</v>
      </c>
      <c r="E16" s="65">
        <v>2.8678573785475665</v>
      </c>
    </row>
    <row r="17" spans="1:5" x14ac:dyDescent="0.25">
      <c r="A17">
        <v>7.7608113829791367E-2</v>
      </c>
      <c r="B17">
        <v>0</v>
      </c>
      <c r="C17">
        <v>1.0548421493204797E-2</v>
      </c>
      <c r="D17" s="65">
        <v>0.30061429684502439</v>
      </c>
      <c r="E17" s="65">
        <v>3.0689329556185082E-2</v>
      </c>
    </row>
    <row r="18" spans="1:5" x14ac:dyDescent="0.25">
      <c r="A18">
        <v>-0.66765828087888046</v>
      </c>
      <c r="B18">
        <v>0</v>
      </c>
      <c r="C18">
        <v>1.5018735025797949E-2</v>
      </c>
      <c r="D18" s="65">
        <v>0.25176448547368291</v>
      </c>
      <c r="E18" s="65">
        <v>0.27748819641170919</v>
      </c>
    </row>
    <row r="19" spans="1:5" x14ac:dyDescent="0.25">
      <c r="A19">
        <v>-36.073295512599074</v>
      </c>
      <c r="B19">
        <v>0</v>
      </c>
      <c r="C19">
        <v>4.8232012932019591E-2</v>
      </c>
      <c r="D19" s="65">
        <v>0.23123460294867493</v>
      </c>
      <c r="E19" s="65">
        <v>0.17206798866855524</v>
      </c>
    </row>
    <row r="20" spans="1:5" x14ac:dyDescent="0.25">
      <c r="A20">
        <v>11.739445944856941</v>
      </c>
      <c r="B20">
        <v>0</v>
      </c>
      <c r="C20">
        <v>-6.9367834700945666E-2</v>
      </c>
      <c r="D20" s="65">
        <v>0.2124151251138304</v>
      </c>
      <c r="E20" s="65">
        <v>0.27237016052880075</v>
      </c>
    </row>
    <row r="21" spans="1:5" x14ac:dyDescent="0.25">
      <c r="A21">
        <v>3.1910828110592919</v>
      </c>
      <c r="B21">
        <v>0</v>
      </c>
      <c r="C21">
        <v>-1.9296360533393283E-2</v>
      </c>
      <c r="D21" s="65">
        <v>0.19500311408726739</v>
      </c>
      <c r="E21" s="65">
        <v>0.99042492917847025</v>
      </c>
    </row>
    <row r="22" spans="1:5" x14ac:dyDescent="0.25">
      <c r="A22">
        <v>1.5822686148293621</v>
      </c>
      <c r="B22">
        <v>0</v>
      </c>
      <c r="C22">
        <v>-1.1916585475853643E-2</v>
      </c>
      <c r="D22" s="65">
        <v>0.65786077882393612</v>
      </c>
      <c r="E22" s="65">
        <v>0</v>
      </c>
    </row>
    <row r="23" spans="1:5" x14ac:dyDescent="0.25">
      <c r="A23">
        <v>-3.1337765172086951</v>
      </c>
      <c r="B23">
        <v>0</v>
      </c>
      <c r="C23">
        <v>6.3386505390773659E-2</v>
      </c>
      <c r="D23" s="65">
        <v>0.60786366225230959</v>
      </c>
      <c r="E23" s="65">
        <v>0</v>
      </c>
    </row>
    <row r="24" spans="1:5" x14ac:dyDescent="0.25">
      <c r="A24">
        <v>-3.333549380625108</v>
      </c>
      <c r="B24">
        <v>0</v>
      </c>
      <c r="C24">
        <v>6.5990915363183064E-2</v>
      </c>
      <c r="D24" s="65">
        <v>0.5865240112203276</v>
      </c>
      <c r="E24" s="65">
        <v>0</v>
      </c>
    </row>
    <row r="25" spans="1:5" x14ac:dyDescent="0.25">
      <c r="A25">
        <v>-0.64365174250517054</v>
      </c>
      <c r="B25">
        <v>0</v>
      </c>
      <c r="C25">
        <v>2.1873167271585902E-2</v>
      </c>
      <c r="D25" s="65">
        <v>0.54052249930487684</v>
      </c>
      <c r="E25" s="65">
        <v>0</v>
      </c>
    </row>
    <row r="26" spans="1:5" x14ac:dyDescent="0.25">
      <c r="A26">
        <v>4.5020204190630482</v>
      </c>
      <c r="B26">
        <v>0</v>
      </c>
      <c r="C26">
        <v>-6.0733304130374345E-2</v>
      </c>
      <c r="D26" s="65">
        <v>0.47763772726698334</v>
      </c>
      <c r="E26" s="65">
        <v>0</v>
      </c>
    </row>
    <row r="27" spans="1:5" x14ac:dyDescent="0.25">
      <c r="A27">
        <v>4.0706537376728908</v>
      </c>
      <c r="B27">
        <v>0</v>
      </c>
      <c r="C27">
        <v>-0.10683600381772404</v>
      </c>
      <c r="D27" s="65">
        <v>1.5118961055242974</v>
      </c>
      <c r="E27" s="65">
        <v>3.0870156595919274</v>
      </c>
    </row>
    <row r="28" spans="1:5" x14ac:dyDescent="0.25">
      <c r="A28">
        <v>5.3756804193196324</v>
      </c>
      <c r="B28">
        <v>0</v>
      </c>
      <c r="C28">
        <v>-0.13027798540729399</v>
      </c>
      <c r="D28" s="65">
        <v>1.2516854709709486</v>
      </c>
      <c r="E28" s="65">
        <v>3.8359646353858716</v>
      </c>
    </row>
    <row r="29" spans="1:5" x14ac:dyDescent="0.25">
      <c r="A29">
        <v>1.2540720002274517</v>
      </c>
      <c r="B29">
        <v>0</v>
      </c>
      <c r="C29">
        <v>-1.2530122743458475E-2</v>
      </c>
      <c r="D29" s="65">
        <v>1.0254499461729392</v>
      </c>
      <c r="E29" s="65">
        <v>1.7790962655772034</v>
      </c>
    </row>
    <row r="30" spans="1:5" x14ac:dyDescent="0.25">
      <c r="A30">
        <v>-0.15265625424996035</v>
      </c>
      <c r="B30">
        <v>0</v>
      </c>
      <c r="C30">
        <v>2.0558266753530275E-2</v>
      </c>
      <c r="D30" s="65">
        <v>0.8913581343158079</v>
      </c>
      <c r="E30" s="65">
        <v>1.6428799573773767</v>
      </c>
    </row>
    <row r="31" spans="1:5" x14ac:dyDescent="0.25">
      <c r="A31">
        <v>13.49963879804373</v>
      </c>
      <c r="B31">
        <v>0</v>
      </c>
      <c r="C31">
        <v>-0.24461938460533666</v>
      </c>
      <c r="D31" s="65">
        <v>0.77546970447625363</v>
      </c>
      <c r="E31" s="65">
        <v>2.2991085211947655</v>
      </c>
    </row>
    <row r="32" spans="1:5" x14ac:dyDescent="0.25">
      <c r="A32">
        <v>0.18237389937121973</v>
      </c>
      <c r="B32">
        <v>1</v>
      </c>
      <c r="C32">
        <v>1.4661977933052997E-2</v>
      </c>
      <c r="D32" s="65">
        <v>7.5374532048287354E-2</v>
      </c>
      <c r="E32" s="65">
        <v>0.35594210411593991</v>
      </c>
    </row>
    <row r="33" spans="1:5" x14ac:dyDescent="0.25">
      <c r="A33">
        <v>-0.94164106102726575</v>
      </c>
      <c r="B33">
        <v>1</v>
      </c>
      <c r="C33">
        <v>4.8088422792965456E-2</v>
      </c>
      <c r="D33" s="65">
        <v>7.0928016686023984E-2</v>
      </c>
      <c r="E33" s="65">
        <v>0.37096781797234807</v>
      </c>
    </row>
    <row r="34" spans="1:5" x14ac:dyDescent="0.25">
      <c r="A34">
        <v>0.657709739241918</v>
      </c>
      <c r="B34">
        <v>1</v>
      </c>
      <c r="C34">
        <v>2.6658469716132399E-3</v>
      </c>
      <c r="D34" s="65">
        <v>6.6005527724483939E-2</v>
      </c>
      <c r="E34" s="65">
        <v>0.79386494874671576</v>
      </c>
    </row>
    <row r="35" spans="1:5" x14ac:dyDescent="0.25">
      <c r="A35">
        <v>4.380661747483404</v>
      </c>
      <c r="B35">
        <v>1</v>
      </c>
      <c r="C35">
        <v>-5.9427366337857175E-2</v>
      </c>
      <c r="D35" s="65">
        <v>6.115004064049237E-2</v>
      </c>
      <c r="E35" s="65">
        <v>0.97805997205542938</v>
      </c>
    </row>
    <row r="36" spans="1:5" x14ac:dyDescent="0.25">
      <c r="A36">
        <v>3.3862836272640107</v>
      </c>
      <c r="B36">
        <v>1</v>
      </c>
      <c r="C36">
        <v>-5.9030876856978672E-2</v>
      </c>
      <c r="D36" s="65">
        <v>5.5740538980911247E-2</v>
      </c>
      <c r="E36" s="65">
        <v>1.1404713959865316</v>
      </c>
    </row>
    <row r="37" spans="1:5" x14ac:dyDescent="0.25">
      <c r="A37">
        <v>1.211704037798055</v>
      </c>
      <c r="B37">
        <v>0</v>
      </c>
      <c r="C37">
        <v>-3.0547420803656848E-2</v>
      </c>
      <c r="D37" s="65">
        <v>15.802244854111525</v>
      </c>
      <c r="E37" s="65">
        <v>5.1380420634376929E-2</v>
      </c>
    </row>
    <row r="38" spans="1:5" x14ac:dyDescent="0.25">
      <c r="A38">
        <v>0.97995776093141973</v>
      </c>
      <c r="B38">
        <v>0</v>
      </c>
      <c r="C38">
        <v>-1.2097939539293397E-2</v>
      </c>
      <c r="D38" s="65">
        <v>13.598057308978634</v>
      </c>
      <c r="E38" s="65">
        <v>0</v>
      </c>
    </row>
    <row r="39" spans="1:5" x14ac:dyDescent="0.25">
      <c r="A39">
        <v>1.2336330661661836</v>
      </c>
      <c r="B39">
        <v>0</v>
      </c>
      <c r="C39">
        <v>-3.2229508818252157E-2</v>
      </c>
      <c r="D39" s="65">
        <v>11.470716364878319</v>
      </c>
      <c r="E39" s="65">
        <v>0</v>
      </c>
    </row>
    <row r="40" spans="1:5" x14ac:dyDescent="0.25">
      <c r="A40">
        <v>2.6913305323347165</v>
      </c>
      <c r="B40">
        <v>0</v>
      </c>
      <c r="C40">
        <v>-8.9793994887105599E-2</v>
      </c>
      <c r="D40" s="65">
        <v>9.9494463774923201</v>
      </c>
      <c r="E40" s="65">
        <v>0</v>
      </c>
    </row>
    <row r="41" spans="1:5" x14ac:dyDescent="0.25">
      <c r="A41">
        <v>4.9536158247829523</v>
      </c>
      <c r="B41">
        <v>0</v>
      </c>
      <c r="C41">
        <v>-0.12376982710233579</v>
      </c>
      <c r="D41" s="65">
        <v>9.6604503097999643</v>
      </c>
      <c r="E41" s="65">
        <v>0</v>
      </c>
    </row>
    <row r="42" spans="1:5" x14ac:dyDescent="0.25">
      <c r="A42">
        <v>1.3401783042844442</v>
      </c>
      <c r="B42">
        <v>1</v>
      </c>
      <c r="C42">
        <v>-2.9903925681196368E-2</v>
      </c>
      <c r="D42" s="65">
        <v>1.0773148534681181</v>
      </c>
      <c r="E42" s="65">
        <v>0.32863627245010657</v>
      </c>
    </row>
    <row r="43" spans="1:5" x14ac:dyDescent="0.25">
      <c r="A43">
        <v>0.28340381302777179</v>
      </c>
      <c r="B43">
        <v>1</v>
      </c>
      <c r="C43">
        <v>1.6260714961841762E-2</v>
      </c>
      <c r="D43" s="65">
        <v>0.88454320703553069</v>
      </c>
      <c r="E43" s="65">
        <v>0.46407542045381894</v>
      </c>
    </row>
    <row r="44" spans="1:5" x14ac:dyDescent="0.25">
      <c r="A44">
        <v>1.0990830651958949</v>
      </c>
      <c r="B44">
        <v>1</v>
      </c>
      <c r="C44">
        <v>-1.2789621785086079E-2</v>
      </c>
      <c r="D44" s="65">
        <v>0.78502842903245618</v>
      </c>
      <c r="E44" s="65">
        <v>0.46407542045381894</v>
      </c>
    </row>
    <row r="45" spans="1:5" x14ac:dyDescent="0.25">
      <c r="A45">
        <v>2.0686767626150298</v>
      </c>
      <c r="B45">
        <v>0</v>
      </c>
      <c r="C45">
        <v>-7.6506259986512358E-3</v>
      </c>
      <c r="D45" s="65">
        <v>0.70155026424925337</v>
      </c>
      <c r="E45" s="65">
        <v>6.147807511623242E-2</v>
      </c>
    </row>
    <row r="46" spans="1:5" x14ac:dyDescent="0.25">
      <c r="A46">
        <v>1.3351260559346823</v>
      </c>
      <c r="B46">
        <v>1</v>
      </c>
      <c r="C46">
        <v>-1.219479287057856E-2</v>
      </c>
      <c r="D46" s="65">
        <v>0.6962088827645514</v>
      </c>
      <c r="E46" s="65">
        <v>5.6765950129734996E-2</v>
      </c>
    </row>
    <row r="47" spans="1:5" x14ac:dyDescent="0.25">
      <c r="A47">
        <v>0.12541823239134831</v>
      </c>
      <c r="B47">
        <v>1</v>
      </c>
      <c r="C47">
        <v>3.002650550963348E-2</v>
      </c>
      <c r="D47" s="65">
        <v>6.6769642144631813</v>
      </c>
      <c r="E47" s="65">
        <v>0</v>
      </c>
    </row>
    <row r="48" spans="1:5" x14ac:dyDescent="0.25">
      <c r="A48">
        <v>0.15546101091318013</v>
      </c>
      <c r="B48">
        <v>1</v>
      </c>
      <c r="C48">
        <v>2.3873722525606815E-2</v>
      </c>
      <c r="D48" s="65">
        <v>4.9233348953134435</v>
      </c>
      <c r="E48" s="65">
        <v>0</v>
      </c>
    </row>
    <row r="49" spans="1:5" x14ac:dyDescent="0.25">
      <c r="A49">
        <v>-0.57284026069674476</v>
      </c>
      <c r="B49">
        <v>1</v>
      </c>
      <c r="C49">
        <v>2.807770891927313E-2</v>
      </c>
      <c r="D49" s="65">
        <v>3.9642443918259511</v>
      </c>
      <c r="E49" s="65">
        <v>0</v>
      </c>
    </row>
    <row r="50" spans="1:5" x14ac:dyDescent="0.25">
      <c r="A50">
        <v>-4.5241016010203401</v>
      </c>
      <c r="B50">
        <v>1</v>
      </c>
      <c r="C50">
        <v>3.0961298856824537E-2</v>
      </c>
      <c r="D50" s="65">
        <v>3.9063167230560074</v>
      </c>
      <c r="E50" s="65">
        <v>0</v>
      </c>
    </row>
    <row r="51" spans="1:5" x14ac:dyDescent="0.25">
      <c r="A51">
        <v>-4.7000640809132124</v>
      </c>
      <c r="B51">
        <v>1</v>
      </c>
      <c r="C51">
        <v>6.0308244176208647E-3</v>
      </c>
      <c r="D51" s="65">
        <v>3.611432851652705</v>
      </c>
      <c r="E51" s="65">
        <v>0</v>
      </c>
    </row>
    <row r="52" spans="1:5" x14ac:dyDescent="0.25">
      <c r="A52">
        <v>0.39807685937351417</v>
      </c>
      <c r="B52">
        <v>0</v>
      </c>
      <c r="C52">
        <v>9.3735153484154926E-2</v>
      </c>
      <c r="D52" s="65">
        <v>3.524093790352532</v>
      </c>
      <c r="E52" s="65">
        <v>0.17186515355891069</v>
      </c>
    </row>
    <row r="53" spans="1:5" x14ac:dyDescent="0.25">
      <c r="A53">
        <v>1.1472295068222498</v>
      </c>
      <c r="B53">
        <v>0</v>
      </c>
      <c r="C53">
        <v>-0.11764563282412265</v>
      </c>
      <c r="D53" s="65">
        <v>3.0968578311063806</v>
      </c>
      <c r="E53" s="65">
        <v>0.10936873408294316</v>
      </c>
    </row>
    <row r="54" spans="1:5" x14ac:dyDescent="0.25">
      <c r="A54">
        <v>0.78759879174990588</v>
      </c>
      <c r="B54">
        <v>0</v>
      </c>
      <c r="C54">
        <v>-9.1804169905098341E-3</v>
      </c>
      <c r="D54" s="65">
        <v>2.8436332146638947</v>
      </c>
      <c r="E54" s="65">
        <v>0.14105094673395449</v>
      </c>
    </row>
    <row r="55" spans="1:5" x14ac:dyDescent="0.25">
      <c r="A55">
        <v>1.0872433420955323</v>
      </c>
      <c r="B55">
        <v>0</v>
      </c>
      <c r="C55">
        <v>-4.6839609082773084E-2</v>
      </c>
      <c r="D55" s="65">
        <v>2.8502201729112513</v>
      </c>
      <c r="E55" s="65">
        <v>0.24521164586056701</v>
      </c>
    </row>
    <row r="56" spans="1:5" x14ac:dyDescent="0.25">
      <c r="A56">
        <v>1.0421289402360823</v>
      </c>
      <c r="B56">
        <v>0</v>
      </c>
      <c r="C56">
        <v>-7.9891089792208728E-2</v>
      </c>
      <c r="D56" s="65">
        <v>2.3753930666308727</v>
      </c>
      <c r="E56" s="65">
        <v>0.35145555896971181</v>
      </c>
    </row>
    <row r="57" spans="1:5" x14ac:dyDescent="0.25">
      <c r="A57">
        <v>0.81613189021942689</v>
      </c>
      <c r="B57">
        <v>1</v>
      </c>
      <c r="C57">
        <v>-2.2930709163341423E-4</v>
      </c>
      <c r="D57" s="65">
        <v>1.9582914216273632</v>
      </c>
      <c r="E57" s="65">
        <v>0</v>
      </c>
    </row>
    <row r="58" spans="1:5" x14ac:dyDescent="0.25">
      <c r="A58">
        <v>0.35751151405290771</v>
      </c>
      <c r="B58">
        <v>1</v>
      </c>
      <c r="C58">
        <v>1.495447711492081E-2</v>
      </c>
      <c r="D58" s="65">
        <v>1.5154173133605555</v>
      </c>
      <c r="E58" s="65">
        <v>0</v>
      </c>
    </row>
    <row r="59" spans="1:5" x14ac:dyDescent="0.25">
      <c r="A59">
        <v>0.24209480256738133</v>
      </c>
      <c r="B59">
        <v>1</v>
      </c>
      <c r="C59">
        <v>1.0651170765583192E-2</v>
      </c>
      <c r="D59" s="65">
        <v>1.2796189179089472</v>
      </c>
      <c r="E59" s="65">
        <v>0</v>
      </c>
    </row>
    <row r="60" spans="1:5" x14ac:dyDescent="0.25">
      <c r="A60">
        <v>-0.80234084185791743</v>
      </c>
      <c r="B60">
        <v>1</v>
      </c>
      <c r="C60">
        <v>8.1080747287556182E-3</v>
      </c>
      <c r="D60" s="65">
        <v>1.2698471278930725</v>
      </c>
      <c r="E60" s="65">
        <v>0</v>
      </c>
    </row>
    <row r="61" spans="1:5" x14ac:dyDescent="0.25">
      <c r="A61">
        <v>1.2431314524518693</v>
      </c>
      <c r="B61">
        <v>1</v>
      </c>
      <c r="C61">
        <v>-3.6477876326741219E-3</v>
      </c>
      <c r="D61" s="65">
        <v>1.3116970478671202</v>
      </c>
      <c r="E61" s="65">
        <v>0</v>
      </c>
    </row>
    <row r="62" spans="1:5" x14ac:dyDescent="0.25">
      <c r="A62">
        <v>0.87694951327262394</v>
      </c>
      <c r="B62">
        <v>1</v>
      </c>
      <c r="C62">
        <v>-7.2312561819275981E-3</v>
      </c>
      <c r="D62" s="65">
        <v>15.160567889948457</v>
      </c>
      <c r="E62" s="65">
        <v>0</v>
      </c>
    </row>
    <row r="63" spans="1:5" x14ac:dyDescent="0.25">
      <c r="A63">
        <v>0.44352469482505963</v>
      </c>
      <c r="B63">
        <v>1</v>
      </c>
      <c r="C63">
        <v>2.0950733902821142E-3</v>
      </c>
      <c r="D63" s="65">
        <v>13.488075252359787</v>
      </c>
      <c r="E63" s="65">
        <v>0</v>
      </c>
    </row>
    <row r="64" spans="1:5" x14ac:dyDescent="0.25">
      <c r="A64">
        <v>1.0156826669603711</v>
      </c>
      <c r="B64">
        <v>1</v>
      </c>
      <c r="C64">
        <v>-1.0384994423438735E-2</v>
      </c>
      <c r="D64" s="65">
        <v>12.867741717572924</v>
      </c>
      <c r="E64" s="65">
        <v>0</v>
      </c>
    </row>
    <row r="65" spans="1:5" x14ac:dyDescent="0.25">
      <c r="A65">
        <v>10.777218310104404</v>
      </c>
      <c r="B65">
        <v>1</v>
      </c>
      <c r="C65">
        <v>-6.6589339999221953E-2</v>
      </c>
      <c r="D65" s="65">
        <v>12.641192756563717</v>
      </c>
      <c r="E65" s="65">
        <v>0</v>
      </c>
    </row>
    <row r="66" spans="1:5" x14ac:dyDescent="0.25">
      <c r="A66">
        <v>5.482358719214238</v>
      </c>
      <c r="B66">
        <v>1</v>
      </c>
      <c r="C66">
        <v>-5.550711119878126E-2</v>
      </c>
      <c r="D66" s="65">
        <v>12.37154632778222</v>
      </c>
      <c r="E66" s="65">
        <v>1.278626895665052E-4</v>
      </c>
    </row>
    <row r="67" spans="1:5" x14ac:dyDescent="0.25">
      <c r="A67">
        <v>0.99950499506641677</v>
      </c>
      <c r="B67">
        <v>0</v>
      </c>
      <c r="C67">
        <v>-1.4933001352205887E-2</v>
      </c>
      <c r="D67" s="65">
        <v>1.533980370227167</v>
      </c>
      <c r="E67" s="65">
        <v>0</v>
      </c>
    </row>
    <row r="68" spans="1:5" x14ac:dyDescent="0.25">
      <c r="A68">
        <v>1.0870900612819543</v>
      </c>
      <c r="B68">
        <v>0</v>
      </c>
      <c r="C68">
        <v>-2.7041755404148937E-2</v>
      </c>
      <c r="D68" s="65">
        <v>1.4263197621290129</v>
      </c>
      <c r="E68" s="65">
        <v>0</v>
      </c>
    </row>
    <row r="69" spans="1:5" x14ac:dyDescent="0.25">
      <c r="A69">
        <v>1.7551082288333815</v>
      </c>
      <c r="B69">
        <v>0</v>
      </c>
      <c r="C69">
        <v>-4.0306956321597177E-2</v>
      </c>
      <c r="D69" s="65">
        <v>1.0946569662258876</v>
      </c>
      <c r="E69" s="65">
        <v>0</v>
      </c>
    </row>
    <row r="70" spans="1:5" x14ac:dyDescent="0.25">
      <c r="A70">
        <v>2.0699287690080692</v>
      </c>
      <c r="B70">
        <v>0</v>
      </c>
      <c r="C70">
        <v>-6.6662189247312903E-2</v>
      </c>
      <c r="D70" s="65">
        <v>0.90583133814276562</v>
      </c>
      <c r="E70" s="65">
        <v>0</v>
      </c>
    </row>
    <row r="71" spans="1:5" x14ac:dyDescent="0.25">
      <c r="A71">
        <v>1.9275287978543787</v>
      </c>
      <c r="B71">
        <v>0</v>
      </c>
      <c r="C71">
        <v>-5.0931399357735607E-2</v>
      </c>
      <c r="D71" s="65">
        <v>0.92519445269403489</v>
      </c>
      <c r="E71" s="65">
        <v>0.15763244497194648</v>
      </c>
    </row>
    <row r="72" spans="1:5" x14ac:dyDescent="0.25">
      <c r="A72">
        <v>1.1581377903842096</v>
      </c>
      <c r="B72">
        <v>0</v>
      </c>
      <c r="C72">
        <v>-0.13734104512271689</v>
      </c>
      <c r="D72" s="65">
        <v>378.08551469834418</v>
      </c>
      <c r="E72" s="65">
        <v>989.71996769634563</v>
      </c>
    </row>
    <row r="73" spans="1:5" x14ac:dyDescent="0.25">
      <c r="A73">
        <v>1.2545254772696057</v>
      </c>
      <c r="B73">
        <v>0</v>
      </c>
      <c r="C73">
        <v>-0.1340423674568568</v>
      </c>
      <c r="D73" s="65">
        <v>353.24760966657715</v>
      </c>
      <c r="E73" s="65">
        <v>1632.903896628306</v>
      </c>
    </row>
    <row r="74" spans="1:5" x14ac:dyDescent="0.25">
      <c r="A74">
        <v>1.4495357180542365</v>
      </c>
      <c r="B74">
        <v>0</v>
      </c>
      <c r="C74">
        <v>-0.16403565874726067</v>
      </c>
      <c r="D74" s="65">
        <v>334.46631917312527</v>
      </c>
      <c r="E74" s="65">
        <v>372.80173632142134</v>
      </c>
    </row>
    <row r="75" spans="1:5" x14ac:dyDescent="0.25">
      <c r="A75">
        <v>1.6845132172791748</v>
      </c>
      <c r="B75">
        <v>0</v>
      </c>
      <c r="C75">
        <v>-0.18025617247777931</v>
      </c>
      <c r="D75" s="65">
        <v>305.35498734355036</v>
      </c>
      <c r="E75" s="65">
        <v>337.10417928528165</v>
      </c>
    </row>
    <row r="76" spans="1:5" x14ac:dyDescent="0.25">
      <c r="A76">
        <v>1.5649297128989423</v>
      </c>
      <c r="B76">
        <v>0</v>
      </c>
      <c r="C76">
        <v>-0.15727098245265697</v>
      </c>
      <c r="D76" s="65">
        <v>272.74351956657534</v>
      </c>
      <c r="E76" s="65">
        <v>320.90753078942055</v>
      </c>
    </row>
    <row r="77" spans="1:5" x14ac:dyDescent="0.25">
      <c r="A77">
        <v>1.2891570752840842</v>
      </c>
      <c r="B77">
        <v>1</v>
      </c>
      <c r="C77">
        <v>-1.4954609189768844E-2</v>
      </c>
      <c r="D77" s="65">
        <v>1.8555832975760895</v>
      </c>
      <c r="E77" s="65">
        <v>5.6943095779570544E-3</v>
      </c>
    </row>
    <row r="78" spans="1:5" x14ac:dyDescent="0.25">
      <c r="A78">
        <v>1.1542855172148074</v>
      </c>
      <c r="B78">
        <v>0</v>
      </c>
      <c r="C78">
        <v>-1.6752911619840608E-2</v>
      </c>
      <c r="D78" s="65">
        <v>1.3625688518282817</v>
      </c>
      <c r="E78" s="65">
        <v>9.6310444099988472E-4</v>
      </c>
    </row>
    <row r="79" spans="1:5" x14ac:dyDescent="0.25">
      <c r="A79">
        <v>0.29867872371261789</v>
      </c>
      <c r="B79">
        <v>0</v>
      </c>
      <c r="C79">
        <v>2.337644349625519E-2</v>
      </c>
      <c r="D79" s="65">
        <v>1.1781048556449452</v>
      </c>
      <c r="E79" s="65">
        <v>1.4730681867676614E-3</v>
      </c>
    </row>
    <row r="80" spans="1:5" x14ac:dyDescent="0.25">
      <c r="A80">
        <v>0.45533317454121641</v>
      </c>
      <c r="B80">
        <v>1</v>
      </c>
      <c r="C80">
        <v>6.5317715754305262E-4</v>
      </c>
      <c r="D80" s="65">
        <v>1.0977745902948877</v>
      </c>
      <c r="E80" s="65">
        <v>5.4809104277228648E-4</v>
      </c>
    </row>
    <row r="81" spans="1:5" x14ac:dyDescent="0.25">
      <c r="A81">
        <v>-19.017390440417575</v>
      </c>
      <c r="B81">
        <v>1</v>
      </c>
      <c r="C81">
        <v>5.5597996122421674E-2</v>
      </c>
      <c r="D81" s="65">
        <v>1.0396906355299227</v>
      </c>
      <c r="E81" s="65">
        <v>7.1531602963417176E-4</v>
      </c>
    </row>
    <row r="82" spans="1:5" x14ac:dyDescent="0.25">
      <c r="A82">
        <v>1.3255998620638348E-3</v>
      </c>
      <c r="B82">
        <v>1</v>
      </c>
      <c r="C82">
        <v>-3.0980168742590922E-2</v>
      </c>
      <c r="D82" s="65">
        <v>12.185796573335747</v>
      </c>
      <c r="E82" s="65">
        <v>0</v>
      </c>
    </row>
    <row r="83" spans="1:5" x14ac:dyDescent="0.25">
      <c r="A83">
        <v>1.1842989079778412E-3</v>
      </c>
      <c r="B83">
        <v>1</v>
      </c>
      <c r="C83">
        <v>-2.7812626757093267E-2</v>
      </c>
      <c r="D83" s="65">
        <v>8.9626610631219563</v>
      </c>
      <c r="E83" s="65">
        <v>1.9077693442138828E-5</v>
      </c>
    </row>
    <row r="84" spans="1:5" x14ac:dyDescent="0.25">
      <c r="A84">
        <v>1.7980287253257748E-3</v>
      </c>
      <c r="B84">
        <v>1</v>
      </c>
      <c r="C84">
        <v>-5.9364667890517822E-2</v>
      </c>
      <c r="D84" s="65">
        <v>7.4378081147550574</v>
      </c>
      <c r="E84" s="65">
        <v>3.7840773780258648E-6</v>
      </c>
    </row>
    <row r="85" spans="1:5" x14ac:dyDescent="0.25">
      <c r="A85">
        <v>6.1550519113035493</v>
      </c>
      <c r="B85">
        <v>1</v>
      </c>
      <c r="C85">
        <v>-94.386437265815786</v>
      </c>
      <c r="D85" s="65">
        <v>7.584915754157362</v>
      </c>
      <c r="E85" s="65">
        <v>8.5569715796971792E-5</v>
      </c>
    </row>
    <row r="86" spans="1:5" x14ac:dyDescent="0.25">
      <c r="A86">
        <v>0.56456645949968687</v>
      </c>
      <c r="B86">
        <v>1</v>
      </c>
      <c r="C86">
        <v>-4.9638643977008448</v>
      </c>
      <c r="D86" s="65">
        <v>8.1981187451395048</v>
      </c>
      <c r="E86" s="65">
        <v>7.0217238856723973E-5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88"/>
  <sheetViews>
    <sheetView topLeftCell="N1" zoomScale="85" zoomScaleNormal="85" workbookViewId="0">
      <selection activeCell="Q5" sqref="Q5"/>
    </sheetView>
  </sheetViews>
  <sheetFormatPr defaultRowHeight="15" x14ac:dyDescent="0.25"/>
  <cols>
    <col min="1" max="1" width="6.140625" customWidth="1"/>
    <col min="2" max="2" width="13.85546875" customWidth="1"/>
    <col min="3" max="3" width="11.42578125" customWidth="1"/>
    <col min="4" max="4" width="27.140625" style="5" customWidth="1"/>
    <col min="5" max="5" width="18.85546875" customWidth="1"/>
    <col min="6" max="6" width="24.85546875" customWidth="1"/>
    <col min="7" max="7" width="6.140625" customWidth="1"/>
    <col min="8" max="9" width="5.140625" customWidth="1"/>
    <col min="10" max="10" width="12.5703125" customWidth="1"/>
    <col min="11" max="11" width="9.85546875" customWidth="1"/>
    <col min="12" max="12" width="22.5703125" customWidth="1"/>
    <col min="13" max="13" width="20.42578125" customWidth="1"/>
    <col min="14" max="14" width="23.42578125" customWidth="1"/>
    <col min="15" max="15" width="9.5703125" customWidth="1"/>
    <col min="16" max="16" width="21.5703125" style="6" customWidth="1"/>
    <col min="17" max="17" width="20.42578125" customWidth="1"/>
    <col min="18" max="18" width="21.42578125" customWidth="1"/>
    <col min="19" max="19" width="24.5703125" customWidth="1"/>
    <col min="20" max="20" width="9.5703125" customWidth="1"/>
    <col min="21" max="21" width="9.140625" customWidth="1"/>
    <col min="22" max="22" width="29.5703125" customWidth="1"/>
    <col min="23" max="23" width="22.28515625" customWidth="1"/>
    <col min="24" max="24" width="21" customWidth="1"/>
  </cols>
  <sheetData>
    <row r="1" spans="1:24" x14ac:dyDescent="0.25">
      <c r="A1" s="96" t="s">
        <v>5</v>
      </c>
      <c r="B1" s="97"/>
      <c r="C1" s="97"/>
      <c r="D1" s="97"/>
      <c r="E1" s="97"/>
      <c r="F1" s="98"/>
      <c r="I1" s="96" t="s">
        <v>6</v>
      </c>
      <c r="J1" s="97"/>
      <c r="K1" s="97"/>
      <c r="L1" s="97"/>
      <c r="M1" s="97"/>
      <c r="N1" s="98"/>
      <c r="O1" s="47"/>
      <c r="P1" s="47"/>
      <c r="Q1" s="47"/>
      <c r="R1" s="47"/>
      <c r="S1" s="47"/>
    </row>
    <row r="2" spans="1:24" ht="15.75" thickBot="1" x14ac:dyDescent="0.3">
      <c r="A2" s="99"/>
      <c r="B2" s="100"/>
      <c r="C2" s="100"/>
      <c r="D2" s="100"/>
      <c r="E2" s="100"/>
      <c r="F2" s="101"/>
      <c r="I2" s="99"/>
      <c r="J2" s="100"/>
      <c r="K2" s="100"/>
      <c r="L2" s="100"/>
      <c r="M2" s="100"/>
      <c r="N2" s="101"/>
      <c r="O2" s="47"/>
      <c r="P2" s="47"/>
      <c r="Q2" s="47"/>
      <c r="R2" s="47"/>
      <c r="S2" s="47"/>
    </row>
    <row r="3" spans="1:24" ht="15.75" thickBot="1" x14ac:dyDescent="0.3">
      <c r="A3" s="33" t="s">
        <v>0</v>
      </c>
      <c r="B3" s="33" t="s">
        <v>1</v>
      </c>
      <c r="C3" s="33" t="s">
        <v>2</v>
      </c>
      <c r="D3" s="38" t="s">
        <v>7</v>
      </c>
      <c r="E3" s="33" t="s">
        <v>8</v>
      </c>
      <c r="F3" s="33" t="s">
        <v>4</v>
      </c>
      <c r="I3" s="33" t="s">
        <v>0</v>
      </c>
      <c r="J3" s="33" t="s">
        <v>1</v>
      </c>
      <c r="K3" s="55" t="s">
        <v>2</v>
      </c>
      <c r="L3" s="33" t="s">
        <v>7</v>
      </c>
      <c r="M3" s="56" t="s">
        <v>48</v>
      </c>
      <c r="N3" s="33" t="s">
        <v>17</v>
      </c>
      <c r="O3" s="48"/>
      <c r="P3" s="58" t="s">
        <v>4</v>
      </c>
      <c r="Q3" s="59" t="s">
        <v>17</v>
      </c>
      <c r="R3" s="57" t="s">
        <v>73</v>
      </c>
      <c r="S3" s="48" t="s">
        <v>85</v>
      </c>
      <c r="T3" s="94" t="s">
        <v>3</v>
      </c>
      <c r="U3" s="94"/>
      <c r="V3" s="94"/>
      <c r="W3" s="94"/>
      <c r="X3" s="94"/>
    </row>
    <row r="4" spans="1:24" ht="15.75" thickBot="1" x14ac:dyDescent="0.3">
      <c r="A4" s="15">
        <v>1</v>
      </c>
      <c r="B4" s="16" t="s">
        <v>26</v>
      </c>
      <c r="C4" s="17">
        <v>2017</v>
      </c>
      <c r="D4" s="18">
        <v>1885</v>
      </c>
      <c r="E4" s="34">
        <v>1.4520688566384337</v>
      </c>
      <c r="F4" s="19">
        <f>SUM(D4/E4)</f>
        <v>1298.1478057203224</v>
      </c>
      <c r="I4" s="15">
        <v>1</v>
      </c>
      <c r="J4" s="16" t="s">
        <v>26</v>
      </c>
      <c r="K4" s="49">
        <v>2017</v>
      </c>
      <c r="L4" s="18">
        <v>1885</v>
      </c>
      <c r="M4" s="50">
        <v>1648459.9055382791</v>
      </c>
      <c r="N4" s="19">
        <f>SUM(L4/M4)</f>
        <v>1.1434915666841666E-3</v>
      </c>
      <c r="P4" s="12">
        <v>1298.1478057203224</v>
      </c>
      <c r="Q4" s="28">
        <v>1.1434915666841666E-3</v>
      </c>
      <c r="R4" s="188">
        <v>1</v>
      </c>
      <c r="T4" s="95" t="s">
        <v>9</v>
      </c>
      <c r="U4" s="95"/>
      <c r="V4" s="95"/>
      <c r="W4" s="95"/>
      <c r="X4" s="95"/>
    </row>
    <row r="5" spans="1:24" ht="15.75" thickBot="1" x14ac:dyDescent="0.3">
      <c r="A5" s="35"/>
      <c r="B5" s="4"/>
      <c r="C5" s="2">
        <v>2018</v>
      </c>
      <c r="D5" s="7">
        <v>1390</v>
      </c>
      <c r="E5" s="3">
        <v>1.8114482838068802</v>
      </c>
      <c r="F5" s="19">
        <f t="shared" ref="F5:F48" si="0">SUM(D5/E5)</f>
        <v>767.34180734037943</v>
      </c>
      <c r="I5" s="20"/>
      <c r="J5" s="4"/>
      <c r="K5" s="41">
        <v>2018</v>
      </c>
      <c r="L5" s="7">
        <v>1390</v>
      </c>
      <c r="M5" s="42">
        <v>1765104.6794117473</v>
      </c>
      <c r="N5" s="29">
        <f t="shared" ref="N5:N68" si="1">SUM(L5/M5)</f>
        <v>7.8748870603144189E-4</v>
      </c>
      <c r="P5" s="2">
        <v>767.34180734037943</v>
      </c>
      <c r="Q5" s="3">
        <v>7.8748870603144189E-4</v>
      </c>
      <c r="R5" s="189">
        <v>1</v>
      </c>
    </row>
    <row r="6" spans="1:24" ht="15.75" thickBot="1" x14ac:dyDescent="0.3">
      <c r="A6" s="35"/>
      <c r="B6" s="4"/>
      <c r="C6" s="2">
        <v>2019</v>
      </c>
      <c r="D6" s="7">
        <v>1175</v>
      </c>
      <c r="E6" s="3">
        <v>1.8676679390355657</v>
      </c>
      <c r="F6" s="19">
        <f t="shared" si="0"/>
        <v>629.12682465746639</v>
      </c>
      <c r="I6" s="20"/>
      <c r="J6" s="4"/>
      <c r="K6" s="41">
        <v>2019</v>
      </c>
      <c r="L6" s="7">
        <v>1175</v>
      </c>
      <c r="M6" s="42">
        <v>1919288.6186323767</v>
      </c>
      <c r="N6" s="29">
        <f t="shared" si="1"/>
        <v>6.1220599580133353E-4</v>
      </c>
      <c r="P6" s="2">
        <v>629.12682465746639</v>
      </c>
      <c r="Q6" s="3">
        <v>6.1220599580133353E-4</v>
      </c>
      <c r="R6" s="189">
        <v>1</v>
      </c>
      <c r="T6" s="94" t="s">
        <v>3</v>
      </c>
      <c r="U6" s="95"/>
      <c r="V6" s="95"/>
      <c r="W6" s="95"/>
      <c r="X6" s="95"/>
    </row>
    <row r="7" spans="1:24" ht="15.75" thickBot="1" x14ac:dyDescent="0.3">
      <c r="A7" s="35"/>
      <c r="B7" s="4"/>
      <c r="C7" s="2">
        <v>2020</v>
      </c>
      <c r="D7" s="7">
        <v>1535</v>
      </c>
      <c r="E7" s="3">
        <v>6.6564602835365763E-2</v>
      </c>
      <c r="F7" s="19">
        <f t="shared" si="0"/>
        <v>23060.30434518652</v>
      </c>
      <c r="I7" s="20"/>
      <c r="J7" s="4"/>
      <c r="K7" s="41">
        <v>2020</v>
      </c>
      <c r="L7" s="7">
        <v>1535</v>
      </c>
      <c r="M7" s="42">
        <v>1565584.4599695867</v>
      </c>
      <c r="N7" s="29">
        <f t="shared" si="1"/>
        <v>9.8046450973958898E-4</v>
      </c>
      <c r="P7" s="2">
        <v>23060.30434518652</v>
      </c>
      <c r="Q7" s="3">
        <v>9.8046450973958898E-4</v>
      </c>
      <c r="R7" s="189">
        <v>1</v>
      </c>
      <c r="T7" s="95" t="s">
        <v>74</v>
      </c>
      <c r="U7" s="95"/>
      <c r="V7" s="95"/>
      <c r="W7" s="95"/>
      <c r="X7" s="95"/>
    </row>
    <row r="8" spans="1:24" ht="15.75" thickBot="1" x14ac:dyDescent="0.3">
      <c r="A8" s="36"/>
      <c r="B8" s="22"/>
      <c r="C8" s="23">
        <v>2021</v>
      </c>
      <c r="D8" s="24">
        <v>895</v>
      </c>
      <c r="E8" s="37">
        <v>0.24291900962732549</v>
      </c>
      <c r="F8" s="19">
        <f t="shared" si="0"/>
        <v>3684.3555445622201</v>
      </c>
      <c r="I8" s="21"/>
      <c r="J8" s="22"/>
      <c r="K8" s="51">
        <v>2021</v>
      </c>
      <c r="L8" s="24">
        <v>895</v>
      </c>
      <c r="M8" s="52">
        <v>1588864.5109668912</v>
      </c>
      <c r="N8" s="30">
        <f t="shared" si="1"/>
        <v>5.6329535578546891E-4</v>
      </c>
      <c r="P8" s="2">
        <v>3684.3555445622201</v>
      </c>
      <c r="Q8" s="3">
        <v>5.6329535578546891E-4</v>
      </c>
      <c r="R8" s="189">
        <v>1</v>
      </c>
    </row>
    <row r="9" spans="1:24" ht="15.75" thickBot="1" x14ac:dyDescent="0.3">
      <c r="A9" s="15">
        <v>2</v>
      </c>
      <c r="B9" s="16" t="s">
        <v>27</v>
      </c>
      <c r="C9" s="17">
        <v>2017</v>
      </c>
      <c r="D9" s="39">
        <v>9900</v>
      </c>
      <c r="E9" s="34">
        <v>1.5208045847912606</v>
      </c>
      <c r="F9" s="19">
        <f t="shared" si="0"/>
        <v>6509.7120951662791</v>
      </c>
      <c r="I9" s="15">
        <v>2</v>
      </c>
      <c r="J9" s="16" t="s">
        <v>27</v>
      </c>
      <c r="K9" s="49">
        <v>2017</v>
      </c>
      <c r="L9" s="53">
        <v>9900</v>
      </c>
      <c r="M9" s="50">
        <v>5.4164414753763079E-3</v>
      </c>
      <c r="N9" s="19">
        <f t="shared" si="1"/>
        <v>1827768.2949232266</v>
      </c>
      <c r="P9" s="2">
        <v>6509.7120951662791</v>
      </c>
      <c r="Q9" s="3">
        <v>1827768.2949232266</v>
      </c>
      <c r="R9" s="189">
        <v>0</v>
      </c>
    </row>
    <row r="10" spans="1:24" ht="15.75" thickBot="1" x14ac:dyDescent="0.3">
      <c r="A10" s="20"/>
      <c r="B10" s="4"/>
      <c r="C10" s="2">
        <v>2018</v>
      </c>
      <c r="D10" s="7">
        <v>8800</v>
      </c>
      <c r="E10" s="3">
        <v>1.6667128299918486</v>
      </c>
      <c r="F10" s="19">
        <f t="shared" si="0"/>
        <v>5279.8537586364164</v>
      </c>
      <c r="I10" s="20"/>
      <c r="J10" s="4"/>
      <c r="K10" s="41">
        <v>2018</v>
      </c>
      <c r="L10" s="7">
        <v>8800</v>
      </c>
      <c r="M10" s="42">
        <v>5.9248126159876123E-3</v>
      </c>
      <c r="N10" s="29">
        <f t="shared" si="1"/>
        <v>1485279.0409360686</v>
      </c>
      <c r="P10" s="2">
        <v>5279.8537586364164</v>
      </c>
      <c r="Q10" s="3">
        <v>1485279.0409360686</v>
      </c>
      <c r="R10" s="189">
        <v>0</v>
      </c>
    </row>
    <row r="11" spans="1:24" ht="15.75" thickBot="1" x14ac:dyDescent="0.3">
      <c r="A11" s="20"/>
      <c r="B11" s="4"/>
      <c r="C11" s="2">
        <v>2019</v>
      </c>
      <c r="D11" s="7">
        <v>7850</v>
      </c>
      <c r="E11" s="3">
        <v>1.7127458376528621</v>
      </c>
      <c r="F11" s="19">
        <f t="shared" si="0"/>
        <v>4583.2836533163609</v>
      </c>
      <c r="I11" s="20"/>
      <c r="J11" s="4"/>
      <c r="K11" s="41">
        <v>2019</v>
      </c>
      <c r="L11" s="7">
        <v>7850</v>
      </c>
      <c r="M11" s="42">
        <v>6.7101526084119428E-3</v>
      </c>
      <c r="N11" s="29">
        <f t="shared" si="1"/>
        <v>1169869.0712576534</v>
      </c>
      <c r="P11" s="2">
        <v>4583.2836533163609</v>
      </c>
      <c r="Q11" s="3">
        <v>1169869.0712576534</v>
      </c>
      <c r="R11" s="189">
        <v>0</v>
      </c>
    </row>
    <row r="12" spans="1:24" ht="15.75" thickBot="1" x14ac:dyDescent="0.3">
      <c r="A12" s="20"/>
      <c r="B12" s="4"/>
      <c r="C12" s="2">
        <v>2020</v>
      </c>
      <c r="D12" s="7">
        <v>6175</v>
      </c>
      <c r="E12" s="3">
        <v>0.36681532803515304</v>
      </c>
      <c r="F12" s="19">
        <f t="shared" si="0"/>
        <v>16834.083878327547</v>
      </c>
      <c r="I12" s="20"/>
      <c r="J12" s="4"/>
      <c r="K12" s="41">
        <v>2020</v>
      </c>
      <c r="L12" s="7">
        <v>6175</v>
      </c>
      <c r="M12" s="42">
        <v>6.0589260791750503E-3</v>
      </c>
      <c r="N12" s="29">
        <f t="shared" si="1"/>
        <v>1019157.5073384546</v>
      </c>
      <c r="P12" s="2">
        <v>16834.083878327547</v>
      </c>
      <c r="Q12" s="3">
        <v>1019157.5073384546</v>
      </c>
      <c r="R12" s="189">
        <v>0</v>
      </c>
    </row>
    <row r="13" spans="1:24" ht="15.75" thickBot="1" x14ac:dyDescent="0.3">
      <c r="A13" s="21"/>
      <c r="B13" s="22"/>
      <c r="C13" s="23">
        <v>2021</v>
      </c>
      <c r="D13" s="40">
        <v>6750</v>
      </c>
      <c r="E13" s="37">
        <v>1.2122898919877585</v>
      </c>
      <c r="F13" s="19">
        <f t="shared" si="0"/>
        <v>5567.9751556223982</v>
      </c>
      <c r="I13" s="21"/>
      <c r="J13" s="22"/>
      <c r="K13" s="51">
        <v>2021</v>
      </c>
      <c r="L13" s="54">
        <v>6750</v>
      </c>
      <c r="M13" s="52">
        <v>6.7915323257051767E-3</v>
      </c>
      <c r="N13" s="30">
        <f t="shared" si="1"/>
        <v>993884.6899766667</v>
      </c>
      <c r="P13" s="2">
        <v>5567.9751556223982</v>
      </c>
      <c r="Q13" s="3">
        <v>993884.6899766667</v>
      </c>
      <c r="R13" s="189">
        <v>0</v>
      </c>
    </row>
    <row r="14" spans="1:24" ht="15.75" thickBot="1" x14ac:dyDescent="0.3">
      <c r="A14" s="15">
        <v>3</v>
      </c>
      <c r="B14" s="16" t="s">
        <v>28</v>
      </c>
      <c r="C14" s="17">
        <v>2017</v>
      </c>
      <c r="D14" s="39">
        <v>3640</v>
      </c>
      <c r="E14" s="34">
        <v>4.7094152035310151</v>
      </c>
      <c r="F14" s="19">
        <f t="shared" si="0"/>
        <v>772.919745379598</v>
      </c>
      <c r="I14" s="15">
        <v>3</v>
      </c>
      <c r="J14" s="16" t="s">
        <v>28</v>
      </c>
      <c r="K14" s="49">
        <v>2017</v>
      </c>
      <c r="L14" s="53">
        <v>3640</v>
      </c>
      <c r="M14" s="50">
        <v>1.3567343227953994</v>
      </c>
      <c r="N14" s="19">
        <f t="shared" si="1"/>
        <v>2682.9128878380457</v>
      </c>
      <c r="P14" s="2">
        <v>772.919745379598</v>
      </c>
      <c r="Q14" s="3">
        <v>2682.9128878380457</v>
      </c>
      <c r="R14" s="189">
        <v>0</v>
      </c>
    </row>
    <row r="15" spans="1:24" ht="15.75" thickBot="1" x14ac:dyDescent="0.3">
      <c r="A15" s="20"/>
      <c r="B15" s="4"/>
      <c r="C15" s="2">
        <v>2018</v>
      </c>
      <c r="D15" s="7">
        <v>3660</v>
      </c>
      <c r="E15" s="3">
        <v>5.2565195966916427</v>
      </c>
      <c r="F15" s="19">
        <f t="shared" si="0"/>
        <v>696.27819941992357</v>
      </c>
      <c r="I15" s="20"/>
      <c r="J15" s="4"/>
      <c r="K15" s="41">
        <v>2018</v>
      </c>
      <c r="L15" s="7">
        <v>3660</v>
      </c>
      <c r="M15" s="42">
        <v>1.5020804598064579</v>
      </c>
      <c r="N15" s="29">
        <f t="shared" si="1"/>
        <v>2436.6204726953101</v>
      </c>
      <c r="P15" s="2">
        <v>696.27819941992357</v>
      </c>
      <c r="Q15" s="3">
        <v>2436.6204726953101</v>
      </c>
      <c r="R15" s="189">
        <v>0</v>
      </c>
    </row>
    <row r="16" spans="1:24" ht="15.75" thickBot="1" x14ac:dyDescent="0.3">
      <c r="A16" s="20"/>
      <c r="B16" s="4"/>
      <c r="C16" s="2">
        <v>2019</v>
      </c>
      <c r="D16" s="7">
        <v>4400</v>
      </c>
      <c r="E16" s="3">
        <v>5.5800553273714506</v>
      </c>
      <c r="F16" s="19">
        <f t="shared" si="0"/>
        <v>788.52264751157418</v>
      </c>
      <c r="I16" s="20"/>
      <c r="J16" s="4"/>
      <c r="K16" s="41">
        <v>2019</v>
      </c>
      <c r="L16" s="7">
        <v>4400</v>
      </c>
      <c r="M16" s="42">
        <v>1.6926747329317469</v>
      </c>
      <c r="N16" s="29">
        <f t="shared" si="1"/>
        <v>2599.4362144102611</v>
      </c>
      <c r="P16" s="2">
        <v>788.52264751157418</v>
      </c>
      <c r="Q16" s="3">
        <v>2599.4362144102611</v>
      </c>
      <c r="R16" s="189">
        <v>0</v>
      </c>
    </row>
    <row r="17" spans="1:25" ht="15.75" thickBot="1" x14ac:dyDescent="0.3">
      <c r="A17" s="20"/>
      <c r="B17" s="4"/>
      <c r="C17" s="2">
        <v>2020</v>
      </c>
      <c r="D17" s="7">
        <v>4170</v>
      </c>
      <c r="E17" s="3">
        <v>3.0257033436560721</v>
      </c>
      <c r="F17" s="19">
        <f t="shared" si="0"/>
        <v>1378.1919528704459</v>
      </c>
      <c r="I17" s="20"/>
      <c r="J17" s="4"/>
      <c r="K17" s="41">
        <v>2020</v>
      </c>
      <c r="L17" s="7">
        <v>4170</v>
      </c>
      <c r="M17" s="42">
        <v>1.6207390911778843</v>
      </c>
      <c r="N17" s="29">
        <f t="shared" si="1"/>
        <v>2572.9002420552597</v>
      </c>
      <c r="P17" s="2">
        <v>1378.1919528704459</v>
      </c>
      <c r="Q17" s="3">
        <v>2572.9002420552597</v>
      </c>
      <c r="R17" s="189">
        <v>0</v>
      </c>
    </row>
    <row r="18" spans="1:25" ht="15.75" thickBot="1" x14ac:dyDescent="0.3">
      <c r="A18" s="21"/>
      <c r="B18" s="22"/>
      <c r="C18" s="23">
        <v>2021</v>
      </c>
      <c r="D18" s="24">
        <v>4110</v>
      </c>
      <c r="E18" s="37">
        <v>4.9869166219009289</v>
      </c>
      <c r="F18" s="19">
        <f t="shared" si="0"/>
        <v>824.15655035221687</v>
      </c>
      <c r="I18" s="21"/>
      <c r="J18" s="22"/>
      <c r="K18" s="51">
        <v>2021</v>
      </c>
      <c r="L18" s="24">
        <v>4110</v>
      </c>
      <c r="M18" s="52">
        <v>2.3655996421767389</v>
      </c>
      <c r="N18" s="30">
        <f t="shared" si="1"/>
        <v>1737.4030358823218</v>
      </c>
      <c r="P18" s="2">
        <v>824.15655035221687</v>
      </c>
      <c r="Q18" s="3">
        <v>1737.4030358823218</v>
      </c>
      <c r="R18" s="189">
        <v>0</v>
      </c>
    </row>
    <row r="19" spans="1:25" ht="15.75" thickBot="1" x14ac:dyDescent="0.3">
      <c r="A19" s="15">
        <v>4</v>
      </c>
      <c r="B19" s="16" t="s">
        <v>29</v>
      </c>
      <c r="C19" s="17">
        <v>2017</v>
      </c>
      <c r="D19" s="18">
        <v>3570</v>
      </c>
      <c r="E19" s="34">
        <v>0.57175939565627953</v>
      </c>
      <c r="F19" s="19">
        <f t="shared" si="0"/>
        <v>6243.8851501552781</v>
      </c>
      <c r="I19" s="15">
        <v>4</v>
      </c>
      <c r="J19" s="16" t="s">
        <v>29</v>
      </c>
      <c r="K19" s="49">
        <v>2017</v>
      </c>
      <c r="L19" s="18">
        <v>3570</v>
      </c>
      <c r="M19" s="50">
        <v>2.0456500472143531E-3</v>
      </c>
      <c r="N19" s="19">
        <f t="shared" si="1"/>
        <v>1745166.5326928317</v>
      </c>
      <c r="P19" s="2">
        <v>6243.8851501552781</v>
      </c>
      <c r="Q19" s="3">
        <v>1745166.5326928317</v>
      </c>
      <c r="R19" s="189">
        <v>0</v>
      </c>
    </row>
    <row r="20" spans="1:25" ht="15.75" thickBot="1" x14ac:dyDescent="0.3">
      <c r="A20" s="20"/>
      <c r="B20" s="4"/>
      <c r="C20" s="2">
        <v>2018</v>
      </c>
      <c r="D20" s="7">
        <v>2540</v>
      </c>
      <c r="E20" s="3">
        <v>0.53029707271010385</v>
      </c>
      <c r="F20" s="19">
        <f t="shared" si="0"/>
        <v>4789.7680954926473</v>
      </c>
      <c r="I20" s="20"/>
      <c r="J20" s="4"/>
      <c r="K20" s="41">
        <v>2018</v>
      </c>
      <c r="L20" s="7">
        <v>2540</v>
      </c>
      <c r="M20" s="42">
        <v>2.2512226628895182E-3</v>
      </c>
      <c r="N20" s="29">
        <f t="shared" si="1"/>
        <v>1128275.7773679423</v>
      </c>
      <c r="P20" s="2">
        <v>4789.7680954926473</v>
      </c>
      <c r="Q20" s="3">
        <v>1128275.7773679423</v>
      </c>
      <c r="R20" s="189">
        <v>0</v>
      </c>
    </row>
    <row r="21" spans="1:25" ht="15.75" thickBot="1" x14ac:dyDescent="0.3">
      <c r="A21" s="20"/>
      <c r="B21" s="4"/>
      <c r="C21" s="2">
        <v>2019</v>
      </c>
      <c r="D21" s="7">
        <v>2120</v>
      </c>
      <c r="E21" s="3">
        <v>3.9520868744098207E-2</v>
      </c>
      <c r="F21" s="19">
        <f t="shared" si="0"/>
        <v>53642.54550493876</v>
      </c>
      <c r="I21" s="20"/>
      <c r="J21" s="4"/>
      <c r="K21" s="41">
        <v>2019</v>
      </c>
      <c r="L21" s="7">
        <v>2120</v>
      </c>
      <c r="M21" s="42">
        <v>2.2508210576015109E-3</v>
      </c>
      <c r="N21" s="29">
        <f t="shared" si="1"/>
        <v>941878.51710392535</v>
      </c>
      <c r="P21" s="2">
        <v>53642.54550493876</v>
      </c>
      <c r="Q21" s="3">
        <v>941878.51710392535</v>
      </c>
      <c r="R21" s="189">
        <v>0</v>
      </c>
    </row>
    <row r="22" spans="1:25" ht="15.75" thickBot="1" x14ac:dyDescent="0.3">
      <c r="A22" s="20"/>
      <c r="B22" s="4"/>
      <c r="C22" s="2">
        <v>2020</v>
      </c>
      <c r="D22" s="7">
        <v>1725</v>
      </c>
      <c r="E22" s="3">
        <v>0.30261718602455145</v>
      </c>
      <c r="F22" s="19">
        <f t="shared" si="0"/>
        <v>5700.2711004656885</v>
      </c>
      <c r="I22" s="20"/>
      <c r="J22" s="4"/>
      <c r="K22" s="41">
        <v>2020</v>
      </c>
      <c r="L22" s="7">
        <v>1725</v>
      </c>
      <c r="M22" s="42">
        <v>1.8874263456090652E-3</v>
      </c>
      <c r="N22" s="29">
        <f t="shared" si="1"/>
        <v>913942.9488271497</v>
      </c>
      <c r="P22" s="2">
        <v>5700.2711004656885</v>
      </c>
      <c r="Q22" s="3">
        <v>913942.9488271497</v>
      </c>
      <c r="R22" s="189">
        <v>0</v>
      </c>
    </row>
    <row r="23" spans="1:25" ht="15.75" thickBot="1" x14ac:dyDescent="0.3">
      <c r="A23" s="21"/>
      <c r="B23" s="22"/>
      <c r="C23" s="23">
        <v>2021</v>
      </c>
      <c r="D23" s="24">
        <v>1730</v>
      </c>
      <c r="E23" s="37">
        <v>0.44876808309726157</v>
      </c>
      <c r="F23" s="19">
        <f t="shared" si="0"/>
        <v>3854.9978600529325</v>
      </c>
      <c r="I23" s="21"/>
      <c r="J23" s="22"/>
      <c r="K23" s="51">
        <v>2021</v>
      </c>
      <c r="L23" s="24">
        <v>1730</v>
      </c>
      <c r="M23" s="52">
        <v>2.0214019830028327E-3</v>
      </c>
      <c r="N23" s="30">
        <f t="shared" si="1"/>
        <v>855841.64582150592</v>
      </c>
      <c r="P23" s="2">
        <v>3854.9978600529325</v>
      </c>
      <c r="Q23" s="3">
        <v>855841.64582150592</v>
      </c>
      <c r="R23" s="189">
        <v>0</v>
      </c>
      <c r="U23" t="s">
        <v>28</v>
      </c>
      <c r="V23">
        <v>2017</v>
      </c>
      <c r="W23" s="5">
        <v>29044334000000</v>
      </c>
      <c r="X23" s="5">
        <v>6167291000000</v>
      </c>
      <c r="Y23">
        <v>4.7094152035310151</v>
      </c>
    </row>
    <row r="24" spans="1:25" ht="15.75" thickBot="1" x14ac:dyDescent="0.3">
      <c r="A24" s="44">
        <v>5</v>
      </c>
      <c r="B24" s="13" t="s">
        <v>30</v>
      </c>
      <c r="C24" s="12">
        <v>2017</v>
      </c>
      <c r="D24" s="43">
        <v>2400</v>
      </c>
      <c r="E24" s="28">
        <v>0.49973948804347063</v>
      </c>
      <c r="F24" s="19">
        <f t="shared" si="0"/>
        <v>4802.5022184983554</v>
      </c>
      <c r="I24" s="15">
        <v>5</v>
      </c>
      <c r="J24" s="16" t="s">
        <v>30</v>
      </c>
      <c r="K24" s="49">
        <v>2017</v>
      </c>
      <c r="L24" s="53">
        <v>2400</v>
      </c>
      <c r="M24" s="50">
        <v>1.3895312371785605E-3</v>
      </c>
      <c r="N24" s="19">
        <f t="shared" si="1"/>
        <v>1727201.1853963023</v>
      </c>
      <c r="P24" s="2">
        <v>4802.5022184983554</v>
      </c>
      <c r="Q24" s="3">
        <v>1727201.1853963023</v>
      </c>
      <c r="R24" s="189">
        <v>0</v>
      </c>
      <c r="V24">
        <v>2018</v>
      </c>
      <c r="W24" s="5">
        <v>32418486000000</v>
      </c>
      <c r="X24" s="5">
        <v>6167291000000</v>
      </c>
      <c r="Y24">
        <v>5.2565195966916427</v>
      </c>
    </row>
    <row r="25" spans="1:25" ht="15.75" thickBot="1" x14ac:dyDescent="0.3">
      <c r="A25" s="20"/>
      <c r="B25" s="4"/>
      <c r="C25" s="2">
        <v>2018</v>
      </c>
      <c r="D25" s="7">
        <v>2050</v>
      </c>
      <c r="E25" s="3">
        <v>0.63113302166892915</v>
      </c>
      <c r="F25" s="19">
        <f t="shared" si="0"/>
        <v>3248.1266699991497</v>
      </c>
      <c r="I25" s="20"/>
      <c r="J25" s="4"/>
      <c r="K25" s="41">
        <v>2018</v>
      </c>
      <c r="L25" s="7">
        <v>2050</v>
      </c>
      <c r="M25" s="42">
        <v>1.5220160877341144E-3</v>
      </c>
      <c r="N25" s="29">
        <f t="shared" si="1"/>
        <v>1346897.721069372</v>
      </c>
      <c r="P25" s="2">
        <v>3248.1266699991497</v>
      </c>
      <c r="Q25" s="3">
        <v>1346897.721069372</v>
      </c>
      <c r="R25" s="189">
        <v>0</v>
      </c>
      <c r="V25">
        <v>2019</v>
      </c>
      <c r="W25" s="5">
        <v>34413825000000</v>
      </c>
      <c r="X25" s="5">
        <v>6167291000000</v>
      </c>
      <c r="Y25">
        <v>5.5800553273714506</v>
      </c>
    </row>
    <row r="26" spans="1:25" ht="15.75" thickBot="1" x14ac:dyDescent="0.3">
      <c r="A26" s="20"/>
      <c r="B26" s="4"/>
      <c r="C26" s="2">
        <v>2019</v>
      </c>
      <c r="D26" s="7">
        <v>1185</v>
      </c>
      <c r="E26" s="3">
        <v>0.63605070055376745</v>
      </c>
      <c r="F26" s="19">
        <f t="shared" si="0"/>
        <v>1863.0590281062478</v>
      </c>
      <c r="I26" s="20"/>
      <c r="J26" s="4"/>
      <c r="K26" s="41">
        <v>2019</v>
      </c>
      <c r="L26" s="7">
        <v>1185</v>
      </c>
      <c r="M26" s="42">
        <v>1.6241527220652138E-3</v>
      </c>
      <c r="N26" s="29">
        <f t="shared" si="1"/>
        <v>729611.1898228369</v>
      </c>
      <c r="P26" s="2">
        <v>1863.0590281062478</v>
      </c>
      <c r="Q26" s="3">
        <v>729611.1898228369</v>
      </c>
      <c r="R26" s="189">
        <v>0</v>
      </c>
      <c r="V26">
        <v>2020</v>
      </c>
      <c r="W26" s="5">
        <v>18660393000000</v>
      </c>
      <c r="X26" s="5">
        <v>6167291000000</v>
      </c>
      <c r="Y26">
        <v>3.0257033436560721</v>
      </c>
    </row>
    <row r="27" spans="1:25" ht="15.75" thickBot="1" x14ac:dyDescent="0.3">
      <c r="A27" s="20"/>
      <c r="B27" s="4"/>
      <c r="C27" s="2">
        <v>2020</v>
      </c>
      <c r="D27" s="7">
        <v>1550</v>
      </c>
      <c r="E27" s="3">
        <v>0.68707487141708923</v>
      </c>
      <c r="F27" s="19">
        <f t="shared" si="0"/>
        <v>2255.9404578472372</v>
      </c>
      <c r="I27" s="20"/>
      <c r="J27" s="4"/>
      <c r="K27" s="41">
        <v>2020</v>
      </c>
      <c r="L27" s="7">
        <v>1550</v>
      </c>
      <c r="M27" s="42">
        <v>1.619185706922512E-3</v>
      </c>
      <c r="N27" s="29">
        <f t="shared" si="1"/>
        <v>957271.29591947235</v>
      </c>
      <c r="P27" s="2">
        <v>2255.9404578472372</v>
      </c>
      <c r="Q27" s="3">
        <v>957271.29591947235</v>
      </c>
      <c r="R27" s="189">
        <v>0</v>
      </c>
      <c r="V27">
        <v>2021</v>
      </c>
      <c r="W27" s="5">
        <v>30755766000000</v>
      </c>
      <c r="X27" s="5">
        <v>6167291000000</v>
      </c>
      <c r="Y27">
        <v>4.9869166219009289</v>
      </c>
    </row>
    <row r="28" spans="1:25" ht="15.75" thickBot="1" x14ac:dyDescent="0.3">
      <c r="A28" s="21"/>
      <c r="B28" s="22"/>
      <c r="C28" s="23">
        <v>2021</v>
      </c>
      <c r="D28" s="24">
        <v>1335</v>
      </c>
      <c r="E28" s="37">
        <v>0.82069214216222564</v>
      </c>
      <c r="F28" s="19">
        <f t="shared" si="0"/>
        <v>1626.6757428464709</v>
      </c>
      <c r="I28" s="21"/>
      <c r="J28" s="22"/>
      <c r="K28" s="51">
        <v>2021</v>
      </c>
      <c r="L28" s="24">
        <v>1335</v>
      </c>
      <c r="M28" s="52">
        <v>1.7646037100820001E-3</v>
      </c>
      <c r="N28" s="30">
        <f t="shared" si="1"/>
        <v>756543.80208571779</v>
      </c>
      <c r="P28" s="2">
        <v>1626.6757428464709</v>
      </c>
      <c r="Q28" s="3">
        <v>756543.80208571779</v>
      </c>
      <c r="R28" s="189">
        <v>0</v>
      </c>
    </row>
    <row r="29" spans="1:25" ht="15.75" thickBot="1" x14ac:dyDescent="0.3">
      <c r="A29" s="15">
        <v>6</v>
      </c>
      <c r="B29" s="16" t="s">
        <v>31</v>
      </c>
      <c r="C29" s="17">
        <v>2017</v>
      </c>
      <c r="D29" s="18">
        <v>710</v>
      </c>
      <c r="E29" s="34">
        <v>0.30968990674336905</v>
      </c>
      <c r="F29" s="19">
        <f t="shared" si="0"/>
        <v>2292.6158862140646</v>
      </c>
      <c r="I29" s="15">
        <v>6</v>
      </c>
      <c r="J29" s="16" t="s">
        <v>31</v>
      </c>
      <c r="K29" s="49">
        <v>2017</v>
      </c>
      <c r="L29" s="18">
        <v>710</v>
      </c>
      <c r="M29" s="50">
        <v>6.5493355803772531E-4</v>
      </c>
      <c r="N29" s="19">
        <f t="shared" si="1"/>
        <v>1084079.4326179614</v>
      </c>
      <c r="P29" s="2">
        <v>2292.6158862140646</v>
      </c>
      <c r="Q29" s="3">
        <v>1084079.4326179614</v>
      </c>
      <c r="R29" s="189">
        <v>0</v>
      </c>
    </row>
    <row r="30" spans="1:25" ht="15.75" thickBot="1" x14ac:dyDescent="0.3">
      <c r="A30" s="20"/>
      <c r="B30" s="4"/>
      <c r="C30" s="2">
        <v>2018</v>
      </c>
      <c r="D30" s="7">
        <v>690</v>
      </c>
      <c r="E30" s="3">
        <v>0.33657272173253067</v>
      </c>
      <c r="F30" s="19">
        <f t="shared" si="0"/>
        <v>2050.0770129206512</v>
      </c>
      <c r="I30" s="20"/>
      <c r="J30" s="4"/>
      <c r="K30" s="41">
        <v>2018</v>
      </c>
      <c r="L30" s="7">
        <v>690</v>
      </c>
      <c r="M30" s="42">
        <v>7.0989030911783779E-4</v>
      </c>
      <c r="N30" s="29">
        <f t="shared" si="1"/>
        <v>971981.15136611043</v>
      </c>
      <c r="P30" s="2">
        <v>2050.0770129206512</v>
      </c>
      <c r="Q30" s="3">
        <v>971981.15136611043</v>
      </c>
      <c r="R30" s="189">
        <v>0</v>
      </c>
    </row>
    <row r="31" spans="1:25" ht="15.75" thickBot="1" x14ac:dyDescent="0.3">
      <c r="A31" s="20"/>
      <c r="B31" s="4"/>
      <c r="C31" s="2">
        <v>2019</v>
      </c>
      <c r="D31" s="7">
        <v>685</v>
      </c>
      <c r="E31" s="3">
        <v>0.36700996349110659</v>
      </c>
      <c r="F31" s="19">
        <f t="shared" si="0"/>
        <v>1866.4343427739093</v>
      </c>
      <c r="I31" s="20"/>
      <c r="J31" s="4"/>
      <c r="K31" s="41">
        <v>2019</v>
      </c>
      <c r="L31" s="7">
        <v>685</v>
      </c>
      <c r="M31" s="42">
        <v>7.5594487462423018E-4</v>
      </c>
      <c r="N31" s="29">
        <f t="shared" si="1"/>
        <v>906150.73002578935</v>
      </c>
      <c r="P31" s="2">
        <v>1866.4343427739093</v>
      </c>
      <c r="Q31" s="3">
        <v>906150.73002578935</v>
      </c>
      <c r="R31" s="189">
        <v>0</v>
      </c>
    </row>
    <row r="32" spans="1:25" ht="15.75" thickBot="1" x14ac:dyDescent="0.3">
      <c r="A32" s="20"/>
      <c r="B32" s="4"/>
      <c r="C32" s="2">
        <v>2020</v>
      </c>
      <c r="D32" s="7">
        <v>680</v>
      </c>
      <c r="E32" s="3">
        <v>0.39664666511271685</v>
      </c>
      <c r="F32" s="19">
        <f t="shared" si="0"/>
        <v>1714.3721599342362</v>
      </c>
      <c r="I32" s="20"/>
      <c r="J32" s="4"/>
      <c r="K32" s="41">
        <v>2020</v>
      </c>
      <c r="L32" s="7">
        <v>680</v>
      </c>
      <c r="M32" s="42">
        <v>8.3834623259995038E-4</v>
      </c>
      <c r="N32" s="29">
        <f t="shared" si="1"/>
        <v>811120.72024362336</v>
      </c>
      <c r="P32" s="2">
        <v>1714.3721599342362</v>
      </c>
      <c r="Q32" s="3">
        <v>811120.72024362336</v>
      </c>
      <c r="R32" s="189">
        <v>0</v>
      </c>
    </row>
    <row r="33" spans="1:18" ht="15.75" thickBot="1" x14ac:dyDescent="0.3">
      <c r="A33" s="21"/>
      <c r="B33" s="22"/>
      <c r="C33" s="23">
        <v>2021</v>
      </c>
      <c r="D33" s="24">
        <v>750</v>
      </c>
      <c r="E33" s="37">
        <v>0.40573274283240651</v>
      </c>
      <c r="F33" s="19">
        <f t="shared" si="0"/>
        <v>1848.5074553369182</v>
      </c>
      <c r="I33" s="21"/>
      <c r="J33" s="22"/>
      <c r="K33" s="51">
        <v>2021</v>
      </c>
      <c r="L33" s="24">
        <v>750</v>
      </c>
      <c r="M33" s="52">
        <v>9.1422856633386099E-4</v>
      </c>
      <c r="N33" s="30">
        <f t="shared" si="1"/>
        <v>820363.77730742726</v>
      </c>
      <c r="P33" s="2">
        <v>1848.5074553369182</v>
      </c>
      <c r="Q33" s="3">
        <v>820363.77730742726</v>
      </c>
      <c r="R33" s="189">
        <v>0</v>
      </c>
    </row>
    <row r="34" spans="1:18" ht="15.75" thickBot="1" x14ac:dyDescent="0.3">
      <c r="A34" s="15">
        <v>7</v>
      </c>
      <c r="B34" s="16" t="s">
        <v>32</v>
      </c>
      <c r="C34" s="17">
        <v>2017</v>
      </c>
      <c r="D34" s="18">
        <v>8000</v>
      </c>
      <c r="E34" s="34">
        <v>1.8379749760578579</v>
      </c>
      <c r="F34" s="19">
        <f t="shared" si="0"/>
        <v>4352.616387171186</v>
      </c>
      <c r="I34" s="15">
        <v>7</v>
      </c>
      <c r="J34" s="16" t="s">
        <v>32</v>
      </c>
      <c r="K34" s="49">
        <v>2017</v>
      </c>
      <c r="L34" s="18">
        <v>8000</v>
      </c>
      <c r="M34" s="50">
        <v>3642.9885429091855</v>
      </c>
      <c r="N34" s="19">
        <f t="shared" si="1"/>
        <v>2.195999220357534</v>
      </c>
      <c r="P34" s="2">
        <v>4352.616387171186</v>
      </c>
      <c r="Q34" s="3">
        <v>2.195999220357534</v>
      </c>
      <c r="R34" s="189">
        <v>1</v>
      </c>
    </row>
    <row r="35" spans="1:18" ht="15.75" thickBot="1" x14ac:dyDescent="0.3">
      <c r="A35" s="20"/>
      <c r="B35" s="4"/>
      <c r="C35" s="2">
        <v>2018</v>
      </c>
      <c r="D35" s="7">
        <v>7375</v>
      </c>
      <c r="E35" s="3">
        <v>2.2158802509748501</v>
      </c>
      <c r="F35" s="19">
        <f t="shared" si="0"/>
        <v>3328.2484451745336</v>
      </c>
      <c r="I35" s="20"/>
      <c r="J35" s="4"/>
      <c r="K35" s="41">
        <v>2018</v>
      </c>
      <c r="L35" s="7">
        <v>7375</v>
      </c>
      <c r="M35" s="42">
        <v>3963.4351071994774</v>
      </c>
      <c r="N35" s="29">
        <f t="shared" si="1"/>
        <v>1.8607596189990605</v>
      </c>
      <c r="P35" s="2">
        <v>3328.2484451745336</v>
      </c>
      <c r="Q35" s="3">
        <v>1.8607596189990605</v>
      </c>
      <c r="R35" s="189">
        <v>1</v>
      </c>
    </row>
    <row r="36" spans="1:18" ht="15.75" thickBot="1" x14ac:dyDescent="0.3">
      <c r="A36" s="20"/>
      <c r="B36" s="4"/>
      <c r="C36" s="2">
        <v>2019</v>
      </c>
      <c r="D36" s="7">
        <v>7675</v>
      </c>
      <c r="E36" s="3">
        <v>2.4390506731699806</v>
      </c>
      <c r="F36" s="19">
        <f t="shared" si="0"/>
        <v>3146.7160909883723</v>
      </c>
      <c r="I36" s="20"/>
      <c r="J36" s="4"/>
      <c r="K36" s="41">
        <v>2019</v>
      </c>
      <c r="L36" s="7">
        <v>7675</v>
      </c>
      <c r="M36" s="42">
        <v>4479.31125006399</v>
      </c>
      <c r="N36" s="29">
        <f t="shared" si="1"/>
        <v>1.7134330640431288</v>
      </c>
      <c r="P36" s="2">
        <v>3146.7160909883723</v>
      </c>
      <c r="Q36" s="3">
        <v>1.7134330640431288</v>
      </c>
      <c r="R36" s="189">
        <v>1</v>
      </c>
    </row>
    <row r="37" spans="1:18" ht="15.75" thickBot="1" x14ac:dyDescent="0.3">
      <c r="A37" s="20"/>
      <c r="B37" s="4"/>
      <c r="C37" s="2">
        <v>2020</v>
      </c>
      <c r="D37" s="7">
        <v>6325</v>
      </c>
      <c r="E37" s="3">
        <v>1.5124820139290853</v>
      </c>
      <c r="F37" s="19">
        <f t="shared" si="0"/>
        <v>4181.8679109902832</v>
      </c>
      <c r="I37" s="20"/>
      <c r="J37" s="4"/>
      <c r="K37" s="41">
        <v>2020</v>
      </c>
      <c r="L37" s="7">
        <v>6325</v>
      </c>
      <c r="M37" s="42">
        <v>4152.7732072021827</v>
      </c>
      <c r="N37" s="29">
        <f t="shared" si="1"/>
        <v>1.5230785993876357</v>
      </c>
      <c r="P37" s="2">
        <v>4181.8679109902832</v>
      </c>
      <c r="Q37" s="3">
        <v>1.5230785993876357</v>
      </c>
      <c r="R37" s="189">
        <v>1</v>
      </c>
    </row>
    <row r="38" spans="1:18" ht="15.75" thickBot="1" x14ac:dyDescent="0.3">
      <c r="A38" s="21"/>
      <c r="B38" s="22"/>
      <c r="C38" s="23">
        <v>2021</v>
      </c>
      <c r="D38" s="24">
        <v>7025</v>
      </c>
      <c r="E38" s="37">
        <v>2.6186653823238464</v>
      </c>
      <c r="F38" s="19">
        <f t="shared" si="0"/>
        <v>2682.6642485210923</v>
      </c>
      <c r="I38" s="21"/>
      <c r="J38" s="22"/>
      <c r="K38" s="51">
        <v>2021</v>
      </c>
      <c r="L38" s="24">
        <v>7025</v>
      </c>
      <c r="M38" s="52">
        <v>4759.5274714965644</v>
      </c>
      <c r="N38" s="30">
        <f t="shared" si="1"/>
        <v>1.4759868583742182</v>
      </c>
      <c r="P38" s="2">
        <v>2682.6642485210923</v>
      </c>
      <c r="Q38" s="3">
        <v>1.4759868583742182</v>
      </c>
      <c r="R38" s="189">
        <v>1</v>
      </c>
    </row>
    <row r="39" spans="1:18" ht="15.75" thickBot="1" x14ac:dyDescent="0.3">
      <c r="A39" s="15">
        <v>8</v>
      </c>
      <c r="B39" s="16" t="s">
        <v>33</v>
      </c>
      <c r="C39" s="17">
        <v>2017</v>
      </c>
      <c r="D39" s="18">
        <v>372</v>
      </c>
      <c r="E39" s="34">
        <v>0.34356922655340139</v>
      </c>
      <c r="F39" s="19">
        <f t="shared" si="0"/>
        <v>1082.7512223135025</v>
      </c>
      <c r="I39" s="15">
        <v>8</v>
      </c>
      <c r="J39" s="16" t="s">
        <v>33</v>
      </c>
      <c r="K39" s="49">
        <v>2017</v>
      </c>
      <c r="L39" s="18">
        <v>372</v>
      </c>
      <c r="M39" s="50">
        <v>4.181571555799137E-4</v>
      </c>
      <c r="N39" s="19">
        <f t="shared" si="1"/>
        <v>889617.68329445063</v>
      </c>
      <c r="P39" s="2">
        <v>1082.7512223135025</v>
      </c>
      <c r="Q39" s="3">
        <v>889617.68329445063</v>
      </c>
      <c r="R39" s="189">
        <v>0</v>
      </c>
    </row>
    <row r="40" spans="1:18" ht="15.75" thickBot="1" x14ac:dyDescent="0.3">
      <c r="A40" s="20"/>
      <c r="B40" s="4"/>
      <c r="C40" s="2">
        <v>2018</v>
      </c>
      <c r="D40" s="7">
        <v>344</v>
      </c>
      <c r="E40" s="3">
        <v>0.3785928615468932</v>
      </c>
      <c r="F40" s="19">
        <f t="shared" si="0"/>
        <v>908.62780295024538</v>
      </c>
      <c r="I40" s="20"/>
      <c r="J40" s="4"/>
      <c r="K40" s="41">
        <v>2018</v>
      </c>
      <c r="L40" s="7">
        <v>344</v>
      </c>
      <c r="M40" s="42">
        <v>4.5217510447352198E-4</v>
      </c>
      <c r="N40" s="29">
        <f t="shared" si="1"/>
        <v>760767.22622871341</v>
      </c>
      <c r="P40" s="2">
        <v>908.62780295024538</v>
      </c>
      <c r="Q40" s="3">
        <v>760767.22622871341</v>
      </c>
      <c r="R40" s="189">
        <v>0</v>
      </c>
    </row>
    <row r="41" spans="1:18" ht="15.75" thickBot="1" x14ac:dyDescent="0.3">
      <c r="A41" s="20"/>
      <c r="B41" s="4"/>
      <c r="C41" s="2">
        <v>2019</v>
      </c>
      <c r="D41" s="7">
        <v>306</v>
      </c>
      <c r="E41" s="3">
        <v>0.48842501883948758</v>
      </c>
      <c r="F41" s="19">
        <f t="shared" si="0"/>
        <v>626.50353318727434</v>
      </c>
      <c r="I41" s="20"/>
      <c r="J41" s="4"/>
      <c r="K41" s="41">
        <v>2019</v>
      </c>
      <c r="L41" s="7">
        <v>306</v>
      </c>
      <c r="M41" s="42">
        <v>4.9005932725902581E-4</v>
      </c>
      <c r="N41" s="29">
        <f t="shared" si="1"/>
        <v>624414.19432113087</v>
      </c>
      <c r="P41" s="2">
        <v>626.50353318727434</v>
      </c>
      <c r="Q41" s="3">
        <v>624414.19432113087</v>
      </c>
      <c r="R41" s="189">
        <v>0</v>
      </c>
    </row>
    <row r="42" spans="1:18" ht="15.75" thickBot="1" x14ac:dyDescent="0.3">
      <c r="A42" s="20"/>
      <c r="B42" s="4"/>
      <c r="C42" s="2">
        <v>2020</v>
      </c>
      <c r="D42" s="7">
        <v>352</v>
      </c>
      <c r="E42" s="3">
        <v>0.34128245529903406</v>
      </c>
      <c r="F42" s="19">
        <f t="shared" si="0"/>
        <v>1031.4037376799083</v>
      </c>
      <c r="I42" s="20"/>
      <c r="J42" s="4"/>
      <c r="K42" s="41">
        <v>2020</v>
      </c>
      <c r="L42" s="7">
        <v>352</v>
      </c>
      <c r="M42" s="42">
        <v>5.1256367746797284E-4</v>
      </c>
      <c r="N42" s="29">
        <f t="shared" si="1"/>
        <v>686743.94123839273</v>
      </c>
      <c r="P42" s="2">
        <v>1031.4037376799083</v>
      </c>
      <c r="Q42" s="3">
        <v>686743.94123839273</v>
      </c>
      <c r="R42" s="189">
        <v>0</v>
      </c>
    </row>
    <row r="43" spans="1:18" ht="15.75" thickBot="1" x14ac:dyDescent="0.3">
      <c r="A43" s="21"/>
      <c r="B43" s="22"/>
      <c r="C43" s="23">
        <v>2021</v>
      </c>
      <c r="D43" s="24">
        <v>276</v>
      </c>
      <c r="E43" s="37">
        <v>0.14914297458381859</v>
      </c>
      <c r="F43" s="19">
        <f t="shared" si="0"/>
        <v>1850.5732554293904</v>
      </c>
      <c r="I43" s="21"/>
      <c r="J43" s="22"/>
      <c r="K43" s="51">
        <v>2021</v>
      </c>
      <c r="L43" s="24">
        <v>276</v>
      </c>
      <c r="M43" s="52">
        <v>5.1256367746797284E-4</v>
      </c>
      <c r="N43" s="30">
        <f t="shared" si="1"/>
        <v>538469.68119828519</v>
      </c>
      <c r="P43" s="2">
        <v>1850.5732554293904</v>
      </c>
      <c r="Q43" s="3">
        <v>538469.68119828519</v>
      </c>
      <c r="R43" s="189">
        <v>0</v>
      </c>
    </row>
    <row r="44" spans="1:18" ht="15.75" thickBot="1" x14ac:dyDescent="0.3">
      <c r="A44" s="15">
        <v>9</v>
      </c>
      <c r="B44" s="16" t="s">
        <v>35</v>
      </c>
      <c r="C44" s="17">
        <v>2017</v>
      </c>
      <c r="D44" s="18">
        <v>6400</v>
      </c>
      <c r="E44" s="34">
        <v>0.57693392574946767</v>
      </c>
      <c r="F44" s="19">
        <f t="shared" si="0"/>
        <v>11093.124731200478</v>
      </c>
      <c r="I44" s="15">
        <v>9</v>
      </c>
      <c r="J44" s="16" t="s">
        <v>35</v>
      </c>
      <c r="K44" s="49">
        <v>2017</v>
      </c>
      <c r="L44" s="18">
        <v>6400</v>
      </c>
      <c r="M44" s="50">
        <v>2.5295901532394236</v>
      </c>
      <c r="N44" s="19">
        <f t="shared" si="1"/>
        <v>2530.0541243031339</v>
      </c>
      <c r="P44" s="2">
        <v>11093.124731200478</v>
      </c>
      <c r="Q44" s="3">
        <v>2530.0541243031339</v>
      </c>
      <c r="R44" s="189">
        <v>1</v>
      </c>
    </row>
    <row r="45" spans="1:18" ht="15.75" thickBot="1" x14ac:dyDescent="0.3">
      <c r="A45" s="20"/>
      <c r="B45" s="4"/>
      <c r="C45" s="2">
        <v>2018</v>
      </c>
      <c r="D45" s="7">
        <v>4280</v>
      </c>
      <c r="E45" s="3">
        <v>0.56118136541194064</v>
      </c>
      <c r="F45" s="19">
        <f t="shared" si="0"/>
        <v>7626.7678575859773</v>
      </c>
      <c r="I45" s="20"/>
      <c r="J45" s="4"/>
      <c r="K45" s="41">
        <v>2018</v>
      </c>
      <c r="L45" s="7">
        <v>4280</v>
      </c>
      <c r="M45" s="42">
        <v>2.7830459432787951</v>
      </c>
      <c r="N45" s="29">
        <f t="shared" si="1"/>
        <v>1537.8833433693142</v>
      </c>
      <c r="P45" s="2">
        <v>7626.7678575859773</v>
      </c>
      <c r="Q45" s="3">
        <v>1537.8833433693142</v>
      </c>
      <c r="R45" s="189">
        <v>1</v>
      </c>
    </row>
    <row r="46" spans="1:18" ht="15.75" thickBot="1" x14ac:dyDescent="0.3">
      <c r="A46" s="20"/>
      <c r="B46" s="4"/>
      <c r="C46" s="2">
        <v>2019</v>
      </c>
      <c r="D46" s="7">
        <v>5175</v>
      </c>
      <c r="E46" s="3">
        <v>0.57148658135459884</v>
      </c>
      <c r="F46" s="19">
        <f t="shared" si="0"/>
        <v>9055.3307266351894</v>
      </c>
      <c r="I46" s="20"/>
      <c r="J46" s="4"/>
      <c r="K46" s="41">
        <v>2019</v>
      </c>
      <c r="L46" s="7">
        <v>5175</v>
      </c>
      <c r="M46" s="42">
        <v>3.1945644061581033</v>
      </c>
      <c r="N46" s="29">
        <f t="shared" si="1"/>
        <v>1619.9391660485064</v>
      </c>
      <c r="P46" s="2">
        <v>9055.3307266351894</v>
      </c>
      <c r="Q46" s="3">
        <v>1619.9391660485064</v>
      </c>
      <c r="R46" s="189">
        <v>1</v>
      </c>
    </row>
    <row r="47" spans="1:18" ht="15.75" thickBot="1" x14ac:dyDescent="0.3">
      <c r="A47" s="20"/>
      <c r="B47" s="4"/>
      <c r="C47" s="2">
        <v>2020</v>
      </c>
      <c r="D47" s="7">
        <v>4630</v>
      </c>
      <c r="E47" s="3">
        <v>-1.1471407759344091E-2</v>
      </c>
      <c r="F47" s="19">
        <f t="shared" si="0"/>
        <v>-403612.18929111917</v>
      </c>
      <c r="I47" s="20"/>
      <c r="J47" s="4"/>
      <c r="K47" s="41">
        <v>2020</v>
      </c>
      <c r="L47" s="7">
        <v>4630</v>
      </c>
      <c r="M47" s="42">
        <v>3.4136200984112257</v>
      </c>
      <c r="N47" s="29">
        <f t="shared" si="1"/>
        <v>1356.3313627532555</v>
      </c>
      <c r="P47" s="2">
        <v>-403612.18929111917</v>
      </c>
      <c r="Q47" s="3">
        <v>1356.3313627532555</v>
      </c>
      <c r="R47" s="189">
        <v>0</v>
      </c>
    </row>
    <row r="48" spans="1:18" ht="15.75" thickBot="1" x14ac:dyDescent="0.3">
      <c r="A48" s="21"/>
      <c r="B48" s="22"/>
      <c r="C48" s="23">
        <v>2021</v>
      </c>
      <c r="D48" s="24">
        <v>3890</v>
      </c>
      <c r="E48" s="37">
        <v>0.24008031445914885</v>
      </c>
      <c r="F48" s="19">
        <f t="shared" si="0"/>
        <v>16202.911133148767</v>
      </c>
      <c r="I48" s="21"/>
      <c r="J48" s="22"/>
      <c r="K48" s="51">
        <v>2021</v>
      </c>
      <c r="L48" s="24">
        <v>3890</v>
      </c>
      <c r="M48" s="52">
        <v>3.5134703134439751</v>
      </c>
      <c r="N48" s="30">
        <f t="shared" si="1"/>
        <v>1107.1674592255038</v>
      </c>
      <c r="P48" s="2">
        <v>16202.911133148767</v>
      </c>
      <c r="Q48" s="3">
        <v>1107.1674592255038</v>
      </c>
      <c r="R48" s="189">
        <v>1</v>
      </c>
    </row>
    <row r="49" spans="1:18" ht="15.75" thickBot="1" x14ac:dyDescent="0.3">
      <c r="A49" s="15">
        <v>10</v>
      </c>
      <c r="B49" s="16" t="s">
        <v>39</v>
      </c>
      <c r="C49" s="17">
        <v>2017</v>
      </c>
      <c r="D49" s="18">
        <v>189</v>
      </c>
      <c r="E49" s="34">
        <v>0.29810317253451363</v>
      </c>
      <c r="F49" s="19">
        <f t="shared" ref="F49:F83" si="2">SUM(D49/E49)</f>
        <v>634.00868361479127</v>
      </c>
      <c r="I49" s="15">
        <v>10</v>
      </c>
      <c r="J49" s="16" t="s">
        <v>39</v>
      </c>
      <c r="K49" s="49">
        <v>2017</v>
      </c>
      <c r="L49" s="18">
        <v>189</v>
      </c>
      <c r="M49" s="50">
        <v>81.071002362476207</v>
      </c>
      <c r="N49" s="19">
        <f t="shared" si="1"/>
        <v>2.331289789103173</v>
      </c>
      <c r="P49" s="2">
        <v>634.00868361479127</v>
      </c>
      <c r="Q49" s="3">
        <v>2.331289789103173</v>
      </c>
      <c r="R49" s="189">
        <v>1</v>
      </c>
    </row>
    <row r="50" spans="1:18" ht="15.75" thickBot="1" x14ac:dyDescent="0.3">
      <c r="A50" s="20"/>
      <c r="B50" s="4"/>
      <c r="C50" s="2">
        <v>2018</v>
      </c>
      <c r="D50" s="7">
        <v>117</v>
      </c>
      <c r="E50" s="3">
        <v>0.3221908941751998</v>
      </c>
      <c r="F50" s="19">
        <f t="shared" si="2"/>
        <v>363.138754431645</v>
      </c>
      <c r="I50" s="20"/>
      <c r="J50" s="4"/>
      <c r="K50" s="41">
        <v>2018</v>
      </c>
      <c r="L50" s="7">
        <v>117</v>
      </c>
      <c r="M50" s="42">
        <v>94.341380211000242</v>
      </c>
      <c r="N50" s="29">
        <f t="shared" si="1"/>
        <v>1.2401768952110133</v>
      </c>
      <c r="P50" s="2">
        <v>363.138754431645</v>
      </c>
      <c r="Q50" s="3">
        <v>1.2401768952110133</v>
      </c>
      <c r="R50" s="189">
        <v>1</v>
      </c>
    </row>
    <row r="51" spans="1:18" ht="15.75" thickBot="1" x14ac:dyDescent="0.3">
      <c r="A51" s="20"/>
      <c r="B51" s="4"/>
      <c r="C51" s="2">
        <v>2019</v>
      </c>
      <c r="D51" s="7">
        <v>68</v>
      </c>
      <c r="E51" s="3">
        <v>0.23406009210544201</v>
      </c>
      <c r="F51" s="19">
        <f t="shared" si="2"/>
        <v>290.52368299234286</v>
      </c>
      <c r="I51" s="20"/>
      <c r="J51" s="4"/>
      <c r="K51" s="41">
        <v>2019</v>
      </c>
      <c r="L51" s="7">
        <v>68</v>
      </c>
      <c r="M51" s="42">
        <v>99.31076798499025</v>
      </c>
      <c r="N51" s="29">
        <f t="shared" si="1"/>
        <v>0.68471930466067354</v>
      </c>
      <c r="P51" s="2">
        <v>290.52368299234286</v>
      </c>
      <c r="Q51" s="3">
        <v>0.68471930466067354</v>
      </c>
      <c r="R51" s="189">
        <v>1</v>
      </c>
    </row>
    <row r="52" spans="1:18" ht="15.75" thickBot="1" x14ac:dyDescent="0.3">
      <c r="A52" s="20"/>
      <c r="B52" s="4"/>
      <c r="C52" s="2">
        <v>2020</v>
      </c>
      <c r="D52" s="7">
        <v>94</v>
      </c>
      <c r="E52" s="3">
        <v>6.8991259814598818E-2</v>
      </c>
      <c r="F52" s="19">
        <f t="shared" si="2"/>
        <v>1362.4914264880438</v>
      </c>
      <c r="I52" s="20"/>
      <c r="J52" s="4"/>
      <c r="K52" s="41">
        <v>2020</v>
      </c>
      <c r="L52" s="7">
        <v>94</v>
      </c>
      <c r="M52" s="42">
        <v>73.679294572623022</v>
      </c>
      <c r="N52" s="29">
        <f t="shared" si="1"/>
        <v>1.2757994026035033</v>
      </c>
      <c r="P52" s="2">
        <v>1362.4914264880438</v>
      </c>
      <c r="Q52" s="3">
        <v>1.2757994026035033</v>
      </c>
      <c r="R52" s="189">
        <v>1</v>
      </c>
    </row>
    <row r="53" spans="1:18" ht="15.75" thickBot="1" x14ac:dyDescent="0.3">
      <c r="A53" s="21"/>
      <c r="B53" s="22"/>
      <c r="C53" s="23">
        <v>2021</v>
      </c>
      <c r="D53" s="24">
        <v>58</v>
      </c>
      <c r="E53" s="37">
        <v>1.3632537618317429E-2</v>
      </c>
      <c r="F53" s="19">
        <f t="shared" si="2"/>
        <v>4254.5270457987226</v>
      </c>
      <c r="I53" s="21"/>
      <c r="J53" s="22"/>
      <c r="K53" s="51">
        <v>2021</v>
      </c>
      <c r="L53" s="24">
        <v>58</v>
      </c>
      <c r="M53" s="52">
        <v>72.932221992701926</v>
      </c>
      <c r="N53" s="30">
        <f t="shared" si="1"/>
        <v>0.79525891869582499</v>
      </c>
      <c r="P53" s="2">
        <v>4254.5270457987226</v>
      </c>
      <c r="Q53" s="3">
        <v>0.79525891869582499</v>
      </c>
      <c r="R53" s="189">
        <v>1</v>
      </c>
    </row>
    <row r="54" spans="1:18" ht="15.75" thickBot="1" x14ac:dyDescent="0.3">
      <c r="A54" s="15">
        <v>11</v>
      </c>
      <c r="B54" s="16" t="s">
        <v>40</v>
      </c>
      <c r="C54" s="17">
        <v>2017</v>
      </c>
      <c r="D54" s="18">
        <v>2460</v>
      </c>
      <c r="E54" s="34">
        <v>3.9470238684242047</v>
      </c>
      <c r="F54" s="19">
        <f t="shared" si="2"/>
        <v>623.25440179872066</v>
      </c>
      <c r="I54" s="15">
        <v>11</v>
      </c>
      <c r="J54" s="16" t="s">
        <v>40</v>
      </c>
      <c r="K54" s="49">
        <v>2017</v>
      </c>
      <c r="L54" s="18">
        <v>2460</v>
      </c>
      <c r="M54" s="50">
        <v>1.3092498155529463E-3</v>
      </c>
      <c r="N54" s="19">
        <f t="shared" si="1"/>
        <v>1878938.5881723785</v>
      </c>
      <c r="P54" s="2">
        <v>623.25440179872066</v>
      </c>
      <c r="Q54" s="3">
        <v>1878938.5881723785</v>
      </c>
      <c r="R54" s="189">
        <v>0</v>
      </c>
    </row>
    <row r="55" spans="1:18" ht="15.75" thickBot="1" x14ac:dyDescent="0.3">
      <c r="A55" s="20"/>
      <c r="B55" s="4"/>
      <c r="C55" s="2">
        <v>2018</v>
      </c>
      <c r="D55" s="7">
        <v>4300</v>
      </c>
      <c r="E55" s="3">
        <v>4.4451550518807084</v>
      </c>
      <c r="F55" s="19">
        <f t="shared" si="2"/>
        <v>967.3453343726909</v>
      </c>
      <c r="I55" s="20"/>
      <c r="J55" s="4"/>
      <c r="K55" s="41">
        <v>2018</v>
      </c>
      <c r="L55" s="7">
        <v>4300</v>
      </c>
      <c r="M55" s="42">
        <v>1.5435593942386538E-3</v>
      </c>
      <c r="N55" s="29">
        <f t="shared" si="1"/>
        <v>2785769.0582233374</v>
      </c>
      <c r="P55" s="2">
        <v>967.3453343726909</v>
      </c>
      <c r="Q55" s="3">
        <v>2785769.0582233374</v>
      </c>
      <c r="R55" s="189">
        <v>0</v>
      </c>
    </row>
    <row r="56" spans="1:18" ht="15.75" thickBot="1" x14ac:dyDescent="0.3">
      <c r="A56" s="20"/>
      <c r="B56" s="4"/>
      <c r="C56" s="2">
        <v>2019</v>
      </c>
      <c r="D56" s="7">
        <v>2660</v>
      </c>
      <c r="E56" s="3">
        <v>3.5070855315580878</v>
      </c>
      <c r="F56" s="19">
        <f t="shared" si="2"/>
        <v>758.46453588437168</v>
      </c>
      <c r="I56" s="20"/>
      <c r="J56" s="4"/>
      <c r="K56" s="41">
        <v>2019</v>
      </c>
      <c r="L56" s="7">
        <v>2660</v>
      </c>
      <c r="M56" s="42">
        <v>1.7478338956501782E-3</v>
      </c>
      <c r="N56" s="29">
        <f t="shared" si="1"/>
        <v>1521883.7480036994</v>
      </c>
      <c r="P56" s="2">
        <v>758.46453588437168</v>
      </c>
      <c r="Q56" s="3">
        <v>1521883.7480036994</v>
      </c>
      <c r="R56" s="189">
        <v>0</v>
      </c>
    </row>
    <row r="57" spans="1:18" ht="15.75" thickBot="1" x14ac:dyDescent="0.3">
      <c r="A57" s="20"/>
      <c r="B57" s="4"/>
      <c r="C57" s="2">
        <v>2020</v>
      </c>
      <c r="D57" s="7">
        <v>2810</v>
      </c>
      <c r="E57" s="3">
        <v>2.0900946647153895</v>
      </c>
      <c r="F57" s="19">
        <f t="shared" si="2"/>
        <v>1344.4367125747583</v>
      </c>
      <c r="I57" s="20"/>
      <c r="J57" s="4"/>
      <c r="K57" s="41">
        <v>2020</v>
      </c>
      <c r="L57" s="7">
        <v>2810</v>
      </c>
      <c r="M57" s="42">
        <v>1.6070770539689143E-3</v>
      </c>
      <c r="N57" s="29">
        <f t="shared" si="1"/>
        <v>1748516.0360296911</v>
      </c>
      <c r="P57" s="2">
        <v>1344.4367125747583</v>
      </c>
      <c r="Q57" s="3">
        <v>1748516.0360296911</v>
      </c>
      <c r="R57" s="189">
        <v>0</v>
      </c>
    </row>
    <row r="58" spans="1:18" ht="15.75" thickBot="1" x14ac:dyDescent="0.3">
      <c r="A58" s="21"/>
      <c r="B58" s="22"/>
      <c r="C58" s="23">
        <v>2021</v>
      </c>
      <c r="D58" s="24">
        <v>2710</v>
      </c>
      <c r="E58" s="37">
        <v>6.9760656073523561</v>
      </c>
      <c r="F58" s="19">
        <f t="shared" si="2"/>
        <v>388.4711171786891</v>
      </c>
      <c r="I58" s="21"/>
      <c r="J58" s="22"/>
      <c r="K58" s="51">
        <v>2021</v>
      </c>
      <c r="L58" s="24">
        <v>2710</v>
      </c>
      <c r="M58" s="52">
        <v>2.3010303035454075E-3</v>
      </c>
      <c r="N58" s="30">
        <f t="shared" si="1"/>
        <v>1177733.2944396497</v>
      </c>
      <c r="P58" s="2">
        <v>388.47111717868898</v>
      </c>
      <c r="Q58" s="3">
        <v>1177733.2944396497</v>
      </c>
      <c r="R58" s="189">
        <v>0</v>
      </c>
    </row>
    <row r="59" spans="1:18" ht="15.75" thickBot="1" x14ac:dyDescent="0.3">
      <c r="A59" s="15">
        <v>12</v>
      </c>
      <c r="B59" s="16" t="s">
        <v>41</v>
      </c>
      <c r="C59" s="17">
        <v>2017</v>
      </c>
      <c r="D59" s="18">
        <v>2640</v>
      </c>
      <c r="E59" s="34">
        <v>2.780453926666735</v>
      </c>
      <c r="F59" s="19">
        <f t="shared" si="2"/>
        <v>949.48525299424261</v>
      </c>
      <c r="I59" s="15">
        <v>12</v>
      </c>
      <c r="J59" s="16" t="s">
        <v>41</v>
      </c>
      <c r="K59" s="49">
        <v>2017</v>
      </c>
      <c r="L59" s="18">
        <v>2640</v>
      </c>
      <c r="M59" s="50">
        <v>2297.3139184970128</v>
      </c>
      <c r="N59" s="19">
        <f t="shared" si="1"/>
        <v>1.1491681562296829</v>
      </c>
      <c r="P59" s="2">
        <v>949.48525299424261</v>
      </c>
      <c r="Q59" s="3">
        <v>1.1491681562296829</v>
      </c>
      <c r="R59" s="189">
        <v>1</v>
      </c>
    </row>
    <row r="60" spans="1:18" ht="15.75" thickBot="1" x14ac:dyDescent="0.3">
      <c r="A60" s="20"/>
      <c r="B60" s="4"/>
      <c r="C60" s="2">
        <v>2018</v>
      </c>
      <c r="D60" s="7">
        <v>1805</v>
      </c>
      <c r="E60" s="3">
        <v>3.1597185364627247</v>
      </c>
      <c r="F60" s="19">
        <f t="shared" si="2"/>
        <v>571.25341360964399</v>
      </c>
      <c r="I60" s="20"/>
      <c r="J60" s="4"/>
      <c r="K60" s="41">
        <v>2018</v>
      </c>
      <c r="L60" s="7">
        <v>1805</v>
      </c>
      <c r="M60" s="42">
        <v>2631.5938867750165</v>
      </c>
      <c r="N60" s="29">
        <f t="shared" si="1"/>
        <v>0.68589610618529129</v>
      </c>
      <c r="P60" s="2">
        <v>571.25341360964399</v>
      </c>
      <c r="Q60" s="3">
        <v>0.68589610618529129</v>
      </c>
      <c r="R60" s="189">
        <v>1</v>
      </c>
    </row>
    <row r="61" spans="1:18" ht="15.75" thickBot="1" x14ac:dyDescent="0.3">
      <c r="A61" s="20"/>
      <c r="B61" s="4"/>
      <c r="C61" s="2">
        <v>2019</v>
      </c>
      <c r="D61" s="7">
        <v>1585</v>
      </c>
      <c r="E61" s="3">
        <v>1.9488557412171634</v>
      </c>
      <c r="F61" s="19">
        <f t="shared" si="2"/>
        <v>813.29775543575317</v>
      </c>
      <c r="I61" s="20"/>
      <c r="J61" s="4"/>
      <c r="K61" s="41">
        <v>2019</v>
      </c>
      <c r="L61" s="7">
        <v>1585</v>
      </c>
      <c r="M61" s="42">
        <v>2794.5838857987969</v>
      </c>
      <c r="N61" s="29">
        <f t="shared" si="1"/>
        <v>0.56716851766535814</v>
      </c>
      <c r="P61" s="2">
        <v>813.29775543575317</v>
      </c>
      <c r="Q61" s="3">
        <v>0.56716851766535814</v>
      </c>
      <c r="R61" s="189">
        <v>1</v>
      </c>
    </row>
    <row r="62" spans="1:18" ht="15.75" thickBot="1" x14ac:dyDescent="0.3">
      <c r="A62" s="20"/>
      <c r="B62" s="4"/>
      <c r="C62" s="2">
        <v>2020</v>
      </c>
      <c r="D62" s="7">
        <v>1585</v>
      </c>
      <c r="E62" s="3">
        <v>0.50316854737398609</v>
      </c>
      <c r="F62" s="19">
        <f t="shared" si="2"/>
        <v>3150.0379112964101</v>
      </c>
      <c r="I62" s="20"/>
      <c r="J62" s="4"/>
      <c r="K62" s="41">
        <v>2020</v>
      </c>
      <c r="L62" s="7">
        <v>1585</v>
      </c>
      <c r="M62" s="42">
        <v>2242.9313045518852</v>
      </c>
      <c r="N62" s="29">
        <f t="shared" si="1"/>
        <v>0.7066645317149679</v>
      </c>
      <c r="P62" s="2">
        <v>3150.0379112964101</v>
      </c>
      <c r="Q62" s="3">
        <v>0.7066645317149679</v>
      </c>
      <c r="R62" s="189">
        <v>1</v>
      </c>
    </row>
    <row r="63" spans="1:18" ht="15.75" thickBot="1" x14ac:dyDescent="0.3">
      <c r="A63" s="21"/>
      <c r="B63" s="22"/>
      <c r="C63" s="23">
        <v>2021</v>
      </c>
      <c r="D63" s="24">
        <v>990</v>
      </c>
      <c r="E63" s="37">
        <v>0.58294833530723</v>
      </c>
      <c r="F63" s="19">
        <f t="shared" si="2"/>
        <v>1698.2637054418251</v>
      </c>
      <c r="I63" s="21"/>
      <c r="J63" s="22"/>
      <c r="K63" s="51">
        <v>2021</v>
      </c>
      <c r="L63" s="24">
        <v>990</v>
      </c>
      <c r="M63" s="52">
        <v>2311.3527309950687</v>
      </c>
      <c r="N63" s="30">
        <f t="shared" si="1"/>
        <v>0.42832060495318325</v>
      </c>
      <c r="P63" s="2">
        <v>1698.2637054418251</v>
      </c>
      <c r="Q63" s="3">
        <v>0.42832060495318325</v>
      </c>
      <c r="R63" s="189">
        <v>1</v>
      </c>
    </row>
    <row r="64" spans="1:18" ht="15.75" thickBot="1" x14ac:dyDescent="0.3">
      <c r="A64" s="15">
        <v>13</v>
      </c>
      <c r="B64" s="16" t="s">
        <v>42</v>
      </c>
      <c r="C64" s="17">
        <v>2017</v>
      </c>
      <c r="D64" s="18">
        <v>3800</v>
      </c>
      <c r="E64" s="34">
        <v>0.14775962456736447</v>
      </c>
      <c r="F64" s="19">
        <f t="shared" si="2"/>
        <v>25717.444877965008</v>
      </c>
      <c r="I64" s="15">
        <v>13</v>
      </c>
      <c r="J64" s="16" t="s">
        <v>42</v>
      </c>
      <c r="K64" s="49">
        <v>2017</v>
      </c>
      <c r="L64" s="18">
        <v>3800</v>
      </c>
      <c r="M64" s="50">
        <v>0.34360413400538181</v>
      </c>
      <c r="N64" s="19">
        <f t="shared" si="1"/>
        <v>11059.238303403186</v>
      </c>
      <c r="P64" s="2">
        <v>25717.444877965008</v>
      </c>
      <c r="Q64" s="3">
        <v>11059.238303403186</v>
      </c>
      <c r="R64" s="189">
        <v>1</v>
      </c>
    </row>
    <row r="65" spans="1:18" ht="15.75" thickBot="1" x14ac:dyDescent="0.3">
      <c r="A65" s="20"/>
      <c r="B65" s="4"/>
      <c r="C65" s="2">
        <v>2018</v>
      </c>
      <c r="D65" s="7">
        <v>1750</v>
      </c>
      <c r="E65" s="3">
        <v>7.6591450274311357E-2</v>
      </c>
      <c r="F65" s="19">
        <f t="shared" si="2"/>
        <v>22848.50324327841</v>
      </c>
      <c r="I65" s="20"/>
      <c r="J65" s="4"/>
      <c r="K65" s="41">
        <v>2018</v>
      </c>
      <c r="L65" s="7">
        <v>1750</v>
      </c>
      <c r="M65" s="42">
        <v>0.34972655905249117</v>
      </c>
      <c r="N65" s="29">
        <f t="shared" si="1"/>
        <v>5003.9093534710328</v>
      </c>
      <c r="P65" s="2">
        <v>22848.50324327841</v>
      </c>
      <c r="Q65" s="3">
        <v>5003.9093534710328</v>
      </c>
      <c r="R65" s="189">
        <v>1</v>
      </c>
    </row>
    <row r="66" spans="1:18" ht="15.75" thickBot="1" x14ac:dyDescent="0.3">
      <c r="A66" s="20"/>
      <c r="B66" s="4"/>
      <c r="C66" s="2">
        <v>2019</v>
      </c>
      <c r="D66" s="7">
        <v>440</v>
      </c>
      <c r="E66" s="3">
        <v>3.0278128391550068E-2</v>
      </c>
      <c r="F66" s="19">
        <f t="shared" si="2"/>
        <v>14531.941813246089</v>
      </c>
      <c r="I66" s="20"/>
      <c r="J66" s="4"/>
      <c r="K66" s="41">
        <v>2019</v>
      </c>
      <c r="L66" s="7">
        <v>440</v>
      </c>
      <c r="M66" s="42">
        <v>0.35059461907708628</v>
      </c>
      <c r="N66" s="29">
        <f t="shared" si="1"/>
        <v>1255.0107048370182</v>
      </c>
      <c r="P66" s="2">
        <v>14531.941813246089</v>
      </c>
      <c r="Q66" s="3">
        <v>1255.0107048370182</v>
      </c>
      <c r="R66" s="189">
        <v>1</v>
      </c>
    </row>
    <row r="67" spans="1:18" ht="15.75" thickBot="1" x14ac:dyDescent="0.3">
      <c r="A67" s="20"/>
      <c r="B67" s="4"/>
      <c r="C67" s="2">
        <v>2020</v>
      </c>
      <c r="D67" s="7">
        <v>1065</v>
      </c>
      <c r="E67" s="3">
        <v>1.1056264820323793E-2</v>
      </c>
      <c r="F67" s="19">
        <f t="shared" si="2"/>
        <v>96325.478568702601</v>
      </c>
      <c r="I67" s="20"/>
      <c r="J67" s="4"/>
      <c r="K67" s="41">
        <v>2020</v>
      </c>
      <c r="L67" s="7">
        <v>1065</v>
      </c>
      <c r="M67" s="42">
        <v>0.34310363213628903</v>
      </c>
      <c r="N67" s="29">
        <f t="shared" si="1"/>
        <v>3104.0184371378391</v>
      </c>
      <c r="P67" s="2">
        <v>96325.478568702601</v>
      </c>
      <c r="Q67" s="3">
        <v>3104.0184371378391</v>
      </c>
      <c r="R67" s="189">
        <v>1</v>
      </c>
    </row>
    <row r="68" spans="1:18" ht="15.75" thickBot="1" x14ac:dyDescent="0.3">
      <c r="A68" s="21"/>
      <c r="B68" s="22"/>
      <c r="C68" s="23">
        <v>2021</v>
      </c>
      <c r="D68" s="24">
        <v>620</v>
      </c>
      <c r="E68" s="37">
        <v>5.2169268412516762E-2</v>
      </c>
      <c r="F68" s="19">
        <f t="shared" si="2"/>
        <v>11884.391306726584</v>
      </c>
      <c r="I68" s="21"/>
      <c r="J68" s="22"/>
      <c r="K68" s="51">
        <v>2021</v>
      </c>
      <c r="L68" s="24">
        <v>620</v>
      </c>
      <c r="M68" s="52">
        <v>0.34897886115900562</v>
      </c>
      <c r="N68" s="30">
        <f t="shared" si="1"/>
        <v>1776.6119069243816</v>
      </c>
      <c r="P68" s="2">
        <v>11884.391306726584</v>
      </c>
      <c r="Q68" s="3">
        <v>1776.6119069243816</v>
      </c>
      <c r="R68" s="189">
        <v>1</v>
      </c>
    </row>
    <row r="69" spans="1:18" ht="15.75" thickBot="1" x14ac:dyDescent="0.3">
      <c r="A69" s="15">
        <v>14</v>
      </c>
      <c r="B69" s="16" t="s">
        <v>43</v>
      </c>
      <c r="C69" s="17">
        <v>2017</v>
      </c>
      <c r="D69" s="18">
        <v>9900</v>
      </c>
      <c r="E69" s="34">
        <v>3.4443547589825205</v>
      </c>
      <c r="F69" s="19">
        <f t="shared" si="2"/>
        <v>2874.2683877674986</v>
      </c>
      <c r="I69" s="15">
        <v>14</v>
      </c>
      <c r="J69" s="16" t="s">
        <v>43</v>
      </c>
      <c r="K69" s="49">
        <v>2017</v>
      </c>
      <c r="L69" s="18">
        <v>9900</v>
      </c>
      <c r="M69" s="50">
        <v>5.1317457080141344E-3</v>
      </c>
      <c r="N69" s="19">
        <f t="shared" ref="N69:N88" si="3">SUM(L69/M69)</f>
        <v>1929168.0771592769</v>
      </c>
      <c r="P69" s="2">
        <v>2874.2683877674986</v>
      </c>
      <c r="Q69" s="3">
        <v>1929168.0771592769</v>
      </c>
      <c r="R69" s="189">
        <v>0</v>
      </c>
    </row>
    <row r="70" spans="1:18" ht="15.75" thickBot="1" x14ac:dyDescent="0.3">
      <c r="A70" s="20"/>
      <c r="B70" s="4"/>
      <c r="C70" s="2">
        <v>2018</v>
      </c>
      <c r="D70" s="7">
        <v>11500</v>
      </c>
      <c r="E70" s="3">
        <v>5.202215007283125</v>
      </c>
      <c r="F70" s="19">
        <f t="shared" si="2"/>
        <v>2210.5968292160064</v>
      </c>
      <c r="I70" s="20"/>
      <c r="J70" s="4"/>
      <c r="K70" s="41">
        <v>2018</v>
      </c>
      <c r="L70" s="7">
        <v>11500</v>
      </c>
      <c r="M70" s="42">
        <v>5.5190398956759821E-3</v>
      </c>
      <c r="N70" s="29">
        <f t="shared" si="3"/>
        <v>2083695.7545840424</v>
      </c>
      <c r="P70" s="2">
        <v>2210.5968292160064</v>
      </c>
      <c r="Q70" s="3">
        <v>2083695.7545840424</v>
      </c>
      <c r="R70" s="189">
        <v>0</v>
      </c>
    </row>
    <row r="71" spans="1:18" ht="15.75" thickBot="1" x14ac:dyDescent="0.3">
      <c r="A71" s="20"/>
      <c r="B71" s="4"/>
      <c r="C71" s="2">
        <v>2019</v>
      </c>
      <c r="D71" s="7">
        <v>12000</v>
      </c>
      <c r="E71" s="3">
        <v>3.9976818758092363</v>
      </c>
      <c r="F71" s="19">
        <f t="shared" si="2"/>
        <v>3001.7396012960344</v>
      </c>
      <c r="I71" s="20"/>
      <c r="J71" s="4"/>
      <c r="K71" s="41">
        <v>2019</v>
      </c>
      <c r="L71" s="7">
        <v>12000</v>
      </c>
      <c r="M71" s="42">
        <v>5.7138682833405268E-3</v>
      </c>
      <c r="N71" s="29">
        <f t="shared" si="3"/>
        <v>2100153.4170795376</v>
      </c>
      <c r="P71" s="2">
        <v>3001.7396012960344</v>
      </c>
      <c r="Q71" s="3">
        <v>2100153.4170795376</v>
      </c>
      <c r="R71" s="189">
        <v>0</v>
      </c>
    </row>
    <row r="72" spans="1:18" ht="15.75" thickBot="1" x14ac:dyDescent="0.3">
      <c r="A72" s="20"/>
      <c r="B72" s="4"/>
      <c r="C72" s="2">
        <v>2020</v>
      </c>
      <c r="D72" s="7">
        <v>12425</v>
      </c>
      <c r="E72" s="3">
        <v>4.5086976019637461</v>
      </c>
      <c r="F72" s="19">
        <f t="shared" si="2"/>
        <v>2755.784729183953</v>
      </c>
      <c r="I72" s="20"/>
      <c r="J72" s="4"/>
      <c r="K72" s="41">
        <v>2020</v>
      </c>
      <c r="L72" s="7">
        <v>12425</v>
      </c>
      <c r="M72" s="42">
        <v>6.0108260614479929E-3</v>
      </c>
      <c r="N72" s="29">
        <f t="shared" si="3"/>
        <v>2067103.5682917181</v>
      </c>
      <c r="P72" s="2">
        <v>2755.784729183953</v>
      </c>
      <c r="Q72" s="3">
        <v>2067103.5682917181</v>
      </c>
      <c r="R72" s="189">
        <v>0</v>
      </c>
    </row>
    <row r="73" spans="1:18" ht="15.75" thickBot="1" x14ac:dyDescent="0.3">
      <c r="A73" s="21"/>
      <c r="B73" s="22"/>
      <c r="C73" s="23">
        <v>2021</v>
      </c>
      <c r="D73" s="24">
        <v>7250</v>
      </c>
      <c r="E73" s="37">
        <v>3.5106465121924901</v>
      </c>
      <c r="F73" s="19">
        <f t="shared" si="2"/>
        <v>2065.1466830456211</v>
      </c>
      <c r="I73" s="21"/>
      <c r="J73" s="22"/>
      <c r="K73" s="51">
        <v>2021</v>
      </c>
      <c r="L73" s="24">
        <v>7250</v>
      </c>
      <c r="M73" s="52">
        <v>6.7070300698640487E-3</v>
      </c>
      <c r="N73" s="30">
        <f t="shared" si="3"/>
        <v>1080955.344538504</v>
      </c>
      <c r="P73" s="2">
        <v>2065.1466830456211</v>
      </c>
      <c r="Q73" s="3">
        <v>1080955.344538504</v>
      </c>
      <c r="R73" s="189">
        <v>0</v>
      </c>
    </row>
    <row r="74" spans="1:18" ht="15.75" thickBot="1" x14ac:dyDescent="0.3">
      <c r="A74" s="15">
        <v>15</v>
      </c>
      <c r="B74" s="16" t="s">
        <v>45</v>
      </c>
      <c r="C74" s="17">
        <v>2017</v>
      </c>
      <c r="D74" s="18">
        <v>4440</v>
      </c>
      <c r="E74" s="34">
        <v>1.4438938514703006</v>
      </c>
      <c r="F74" s="19">
        <f t="shared" si="2"/>
        <v>3075.0182885527206</v>
      </c>
      <c r="I74" s="15">
        <v>15</v>
      </c>
      <c r="J74" s="16" t="s">
        <v>45</v>
      </c>
      <c r="K74" s="49">
        <v>2017</v>
      </c>
      <c r="L74" s="18">
        <v>4440</v>
      </c>
      <c r="M74" s="50">
        <v>1.1319149101293176E-6</v>
      </c>
      <c r="N74" s="19">
        <f t="shared" si="3"/>
        <v>3922556333.7554626</v>
      </c>
      <c r="P74" s="2">
        <v>3075.0182885527206</v>
      </c>
      <c r="Q74" s="3">
        <v>3922556333.7554626</v>
      </c>
      <c r="R74" s="189">
        <v>0</v>
      </c>
    </row>
    <row r="75" spans="1:18" ht="15.75" thickBot="1" x14ac:dyDescent="0.3">
      <c r="A75" s="20"/>
      <c r="B75" s="4"/>
      <c r="C75" s="2">
        <v>2018</v>
      </c>
      <c r="D75" s="7">
        <v>3750</v>
      </c>
      <c r="E75" s="3">
        <v>1.1757188498402555</v>
      </c>
      <c r="F75" s="19">
        <f t="shared" si="2"/>
        <v>3189.538043478261</v>
      </c>
      <c r="I75" s="20"/>
      <c r="J75" s="4"/>
      <c r="K75" s="41">
        <v>2018</v>
      </c>
      <c r="L75" s="7">
        <v>3750</v>
      </c>
      <c r="M75" s="42">
        <v>1.1841346178801332E-6</v>
      </c>
      <c r="N75" s="29">
        <f t="shared" si="3"/>
        <v>3166869664.4587097</v>
      </c>
      <c r="P75" s="2">
        <v>3189.538043478261</v>
      </c>
      <c r="Q75" s="3">
        <v>3166869664.4587097</v>
      </c>
      <c r="R75" s="189">
        <v>0</v>
      </c>
    </row>
    <row r="76" spans="1:18" ht="15.75" thickBot="1" x14ac:dyDescent="0.3">
      <c r="A76" s="20"/>
      <c r="B76" s="4"/>
      <c r="C76" s="2">
        <v>2019</v>
      </c>
      <c r="D76" s="7">
        <v>3970</v>
      </c>
      <c r="E76" s="3">
        <v>1.2168611853687161</v>
      </c>
      <c r="F76" s="19">
        <f t="shared" si="2"/>
        <v>3262.4920966618442</v>
      </c>
      <c r="I76" s="20"/>
      <c r="J76" s="4"/>
      <c r="K76" s="41">
        <v>2019</v>
      </c>
      <c r="L76" s="7">
        <v>3970</v>
      </c>
      <c r="M76" s="42">
        <v>1.1835996005766742E-6</v>
      </c>
      <c r="N76" s="29">
        <f t="shared" si="3"/>
        <v>3354174839.2494674</v>
      </c>
      <c r="P76" s="2">
        <v>3262.4920966618442</v>
      </c>
      <c r="Q76" s="3">
        <v>3354174839.2494674</v>
      </c>
      <c r="R76" s="189">
        <v>0</v>
      </c>
    </row>
    <row r="77" spans="1:18" ht="15.75" thickBot="1" x14ac:dyDescent="0.3">
      <c r="A77" s="20"/>
      <c r="B77" s="4"/>
      <c r="C77" s="2">
        <v>2020</v>
      </c>
      <c r="D77" s="7">
        <v>3310</v>
      </c>
      <c r="E77" s="3">
        <v>1.3564582382473755</v>
      </c>
      <c r="F77" s="19">
        <f t="shared" si="2"/>
        <v>2440.1783310901751</v>
      </c>
      <c r="I77" s="20"/>
      <c r="J77" s="4"/>
      <c r="K77" s="41">
        <v>2020</v>
      </c>
      <c r="L77" s="7">
        <v>3310</v>
      </c>
      <c r="M77" s="42">
        <v>1.2203340905254891E-6</v>
      </c>
      <c r="N77" s="29">
        <f t="shared" si="3"/>
        <v>2712371985.4246454</v>
      </c>
      <c r="P77" s="2">
        <v>2440.1783310901751</v>
      </c>
      <c r="Q77" s="3">
        <v>2712371985.4246454</v>
      </c>
      <c r="R77" s="189">
        <v>0</v>
      </c>
    </row>
    <row r="78" spans="1:18" ht="15.75" thickBot="1" x14ac:dyDescent="0.3">
      <c r="A78" s="21"/>
      <c r="B78" s="22"/>
      <c r="C78" s="23">
        <v>2021</v>
      </c>
      <c r="D78" s="24">
        <v>4040</v>
      </c>
      <c r="E78" s="37">
        <v>1.6143965573449828</v>
      </c>
      <c r="F78" s="19">
        <f t="shared" si="2"/>
        <v>2502.4830371567041</v>
      </c>
      <c r="I78" s="21"/>
      <c r="J78" s="22"/>
      <c r="K78" s="51">
        <v>2021</v>
      </c>
      <c r="L78" s="24">
        <v>4040</v>
      </c>
      <c r="M78" s="52">
        <v>1.4677543567100031E-6</v>
      </c>
      <c r="N78" s="30">
        <f t="shared" si="3"/>
        <v>2752504178.5982022</v>
      </c>
      <c r="P78" s="2">
        <v>2502.4830371567041</v>
      </c>
      <c r="Q78" s="3">
        <v>2752504178.5982022</v>
      </c>
      <c r="R78" s="189">
        <v>0</v>
      </c>
    </row>
    <row r="79" spans="1:18" ht="15.75" thickBot="1" x14ac:dyDescent="0.3">
      <c r="A79" s="15">
        <v>16</v>
      </c>
      <c r="B79" s="16" t="s">
        <v>46</v>
      </c>
      <c r="C79" s="17">
        <v>2017</v>
      </c>
      <c r="D79" s="18">
        <v>1550</v>
      </c>
      <c r="E79" s="34">
        <v>1.5118426322081611</v>
      </c>
      <c r="F79" s="19">
        <f t="shared" si="2"/>
        <v>1025.238981213347</v>
      </c>
      <c r="I79" s="15">
        <v>16</v>
      </c>
      <c r="J79" s="16" t="s">
        <v>46</v>
      </c>
      <c r="K79" s="49">
        <v>2017</v>
      </c>
      <c r="L79" s="18">
        <v>1550</v>
      </c>
      <c r="M79" s="50">
        <v>1.6312044520858524</v>
      </c>
      <c r="N79" s="19">
        <f t="shared" si="3"/>
        <v>950.21810295943305</v>
      </c>
      <c r="P79" s="2">
        <v>1025.238981213347</v>
      </c>
      <c r="Q79" s="3">
        <v>950.21810295943305</v>
      </c>
      <c r="R79" s="189">
        <v>1</v>
      </c>
    </row>
    <row r="80" spans="1:18" ht="15.75" thickBot="1" x14ac:dyDescent="0.3">
      <c r="A80" s="20"/>
      <c r="B80" s="4"/>
      <c r="C80" s="2">
        <v>2018</v>
      </c>
      <c r="D80" s="7">
        <v>1655</v>
      </c>
      <c r="E80" s="3">
        <v>2.3113836167876571</v>
      </c>
      <c r="F80" s="19">
        <f t="shared" si="2"/>
        <v>716.02134235947642</v>
      </c>
      <c r="I80" s="20"/>
      <c r="J80" s="4"/>
      <c r="K80" s="41">
        <v>2018</v>
      </c>
      <c r="L80" s="7">
        <v>1655</v>
      </c>
      <c r="M80" s="42">
        <v>1.9192205008756429</v>
      </c>
      <c r="N80" s="29">
        <f t="shared" si="3"/>
        <v>862.32926297155927</v>
      </c>
      <c r="P80" s="2">
        <v>716.02134235947642</v>
      </c>
      <c r="Q80" s="3">
        <v>862.32926297155927</v>
      </c>
      <c r="R80" s="189">
        <v>0</v>
      </c>
    </row>
    <row r="81" spans="1:18" ht="15.75" thickBot="1" x14ac:dyDescent="0.3">
      <c r="A81" s="20"/>
      <c r="B81" s="4"/>
      <c r="C81" s="2">
        <v>2019</v>
      </c>
      <c r="D81" s="7">
        <v>1990</v>
      </c>
      <c r="E81" s="3">
        <v>2.9219948156753497</v>
      </c>
      <c r="F81" s="19">
        <f t="shared" si="2"/>
        <v>681.04159162926464</v>
      </c>
      <c r="I81" s="20"/>
      <c r="J81" s="4"/>
      <c r="K81" s="41">
        <v>2019</v>
      </c>
      <c r="L81" s="7">
        <v>1990</v>
      </c>
      <c r="M81" s="42">
        <v>2.1422337970507339</v>
      </c>
      <c r="N81" s="29">
        <f t="shared" si="3"/>
        <v>928.93688949342595</v>
      </c>
      <c r="P81" s="2">
        <v>681.04159162926464</v>
      </c>
      <c r="Q81" s="3">
        <v>928.93688949342595</v>
      </c>
      <c r="R81" s="189">
        <v>0</v>
      </c>
    </row>
    <row r="82" spans="1:18" ht="15.75" thickBot="1" x14ac:dyDescent="0.3">
      <c r="A82" s="20"/>
      <c r="B82" s="4"/>
      <c r="C82" s="2">
        <v>2020</v>
      </c>
      <c r="D82" s="7">
        <v>1985</v>
      </c>
      <c r="E82" s="3">
        <v>0.35935815000968058</v>
      </c>
      <c r="F82" s="19">
        <f t="shared" si="2"/>
        <v>5523.737251949141</v>
      </c>
      <c r="I82" s="20"/>
      <c r="J82" s="4"/>
      <c r="K82" s="41">
        <v>2020</v>
      </c>
      <c r="L82" s="7">
        <v>1985</v>
      </c>
      <c r="M82" s="42">
        <v>1.8570251253531544</v>
      </c>
      <c r="N82" s="29">
        <f t="shared" si="3"/>
        <v>1068.9139166183916</v>
      </c>
      <c r="P82" s="2">
        <v>5523.737251949141</v>
      </c>
      <c r="Q82" s="3">
        <v>1068.9139166183916</v>
      </c>
      <c r="R82" s="189">
        <v>1</v>
      </c>
    </row>
    <row r="83" spans="1:18" ht="15.75" thickBot="1" x14ac:dyDescent="0.3">
      <c r="A83" s="21"/>
      <c r="B83" s="22"/>
      <c r="C83" s="23">
        <v>2021</v>
      </c>
      <c r="D83" s="24">
        <v>1105</v>
      </c>
      <c r="E83" s="37">
        <v>0.2390478890634164</v>
      </c>
      <c r="F83" s="19">
        <f t="shared" si="2"/>
        <v>4622.5047388176572</v>
      </c>
      <c r="I83" s="21"/>
      <c r="J83" s="22"/>
      <c r="K83" s="51">
        <v>2021</v>
      </c>
      <c r="L83" s="24">
        <v>1105</v>
      </c>
      <c r="M83" s="52">
        <v>1.9437204271167146</v>
      </c>
      <c r="N83" s="30">
        <f t="shared" si="3"/>
        <v>568.49739529626709</v>
      </c>
      <c r="P83" s="2">
        <v>4622.5047388176572</v>
      </c>
      <c r="Q83" s="3">
        <v>568.49739529626709</v>
      </c>
      <c r="R83" s="189">
        <v>1</v>
      </c>
    </row>
    <row r="84" spans="1:18" ht="15.75" thickBot="1" x14ac:dyDescent="0.3">
      <c r="A84" s="15">
        <v>17</v>
      </c>
      <c r="B84" s="16" t="s">
        <v>47</v>
      </c>
      <c r="C84" s="17">
        <v>2017</v>
      </c>
      <c r="D84" s="18">
        <v>500</v>
      </c>
      <c r="E84" s="34">
        <v>0.3906375585112104</v>
      </c>
      <c r="F84" s="19">
        <f t="shared" ref="F84:F88" si="4">SUM(D84/E84)</f>
        <v>1279.9588495934427</v>
      </c>
      <c r="I84" s="15">
        <v>17</v>
      </c>
      <c r="J84" s="16" t="s">
        <v>47</v>
      </c>
      <c r="K84" s="49">
        <v>2017</v>
      </c>
      <c r="L84" s="18">
        <v>500</v>
      </c>
      <c r="M84" s="50">
        <v>315.29411564551231</v>
      </c>
      <c r="N84" s="19">
        <f t="shared" si="3"/>
        <v>1.5858209055894783</v>
      </c>
      <c r="P84" s="2">
        <v>1279.9588495934427</v>
      </c>
      <c r="Q84" s="3">
        <v>1.5858209055894783</v>
      </c>
      <c r="R84" s="189">
        <v>1</v>
      </c>
    </row>
    <row r="85" spans="1:18" ht="15.75" thickBot="1" x14ac:dyDescent="0.3">
      <c r="A85" s="20"/>
      <c r="B85" s="4"/>
      <c r="C85" s="2">
        <v>2018</v>
      </c>
      <c r="D85" s="7">
        <v>378</v>
      </c>
      <c r="E85" s="3">
        <v>0.55836387974110302</v>
      </c>
      <c r="F85" s="19">
        <f t="shared" si="4"/>
        <v>676.97788792367362</v>
      </c>
      <c r="I85" s="20"/>
      <c r="J85" s="4"/>
      <c r="K85" s="41">
        <v>2018</v>
      </c>
      <c r="L85" s="7">
        <v>378</v>
      </c>
      <c r="M85" s="42">
        <v>359.91326158085445</v>
      </c>
      <c r="N85" s="29">
        <f t="shared" si="3"/>
        <v>1.0502530480252459</v>
      </c>
      <c r="P85" s="2">
        <v>676.97788792367362</v>
      </c>
      <c r="Q85" s="3">
        <v>1.0502530480252459</v>
      </c>
      <c r="R85" s="189">
        <v>1</v>
      </c>
    </row>
    <row r="86" spans="1:18" ht="15.75" thickBot="1" x14ac:dyDescent="0.3">
      <c r="A86" s="20"/>
      <c r="B86" s="4"/>
      <c r="C86" s="2">
        <v>2019</v>
      </c>
      <c r="D86" s="7">
        <v>450</v>
      </c>
      <c r="E86" s="3">
        <v>0.5859832374356182</v>
      </c>
      <c r="F86" s="19">
        <f t="shared" si="4"/>
        <v>767.94005570755144</v>
      </c>
      <c r="I86" s="20"/>
      <c r="J86" s="4"/>
      <c r="K86" s="41">
        <v>2019</v>
      </c>
      <c r="L86" s="7">
        <v>450</v>
      </c>
      <c r="M86" s="42">
        <v>402.55399980616068</v>
      </c>
      <c r="N86" s="29">
        <f t="shared" si="3"/>
        <v>1.1178624488060873</v>
      </c>
      <c r="P86" s="2">
        <v>767.94005570755144</v>
      </c>
      <c r="Q86" s="3">
        <v>1.1178624488060873</v>
      </c>
      <c r="R86" s="189">
        <v>1</v>
      </c>
    </row>
    <row r="87" spans="1:18" ht="15.75" thickBot="1" x14ac:dyDescent="0.3">
      <c r="A87" s="20"/>
      <c r="B87" s="4"/>
      <c r="C87" s="2">
        <v>2020</v>
      </c>
      <c r="D87" s="7">
        <v>386</v>
      </c>
      <c r="E87" s="3">
        <v>0.14129717325748228</v>
      </c>
      <c r="F87" s="19">
        <f t="shared" si="4"/>
        <v>2731.8310133253826</v>
      </c>
      <c r="I87" s="20"/>
      <c r="J87" s="4"/>
      <c r="K87" s="41">
        <v>2020</v>
      </c>
      <c r="L87" s="7">
        <v>386</v>
      </c>
      <c r="M87" s="42">
        <v>389.02942948849119</v>
      </c>
      <c r="N87" s="29">
        <f t="shared" si="3"/>
        <v>0.99221285265622605</v>
      </c>
      <c r="P87" s="2">
        <v>2731.8310133253826</v>
      </c>
      <c r="Q87" s="3">
        <v>0.99221285265622605</v>
      </c>
      <c r="R87" s="189">
        <v>1</v>
      </c>
    </row>
    <row r="88" spans="1:18" ht="15.75" thickBot="1" x14ac:dyDescent="0.3">
      <c r="A88" s="21"/>
      <c r="B88" s="22"/>
      <c r="C88" s="23">
        <v>2021</v>
      </c>
      <c r="D88" s="24">
        <v>246</v>
      </c>
      <c r="E88" s="37">
        <v>9.3436142098232589E-2</v>
      </c>
      <c r="F88" s="19">
        <f t="shared" si="4"/>
        <v>2632.8141817046753</v>
      </c>
      <c r="I88" s="21"/>
      <c r="J88" s="22"/>
      <c r="K88" s="51">
        <v>2021</v>
      </c>
      <c r="L88" s="24">
        <v>246</v>
      </c>
      <c r="M88" s="52">
        <v>395.60525012361359</v>
      </c>
      <c r="N88" s="30">
        <f t="shared" si="3"/>
        <v>0.62183199015466328</v>
      </c>
      <c r="P88" s="2">
        <v>2632.8141817046753</v>
      </c>
      <c r="Q88" s="3">
        <v>0.62183199015466328</v>
      </c>
      <c r="R88" s="189">
        <v>1</v>
      </c>
    </row>
  </sheetData>
  <mergeCells count="6">
    <mergeCell ref="T6:X6"/>
    <mergeCell ref="T7:X7"/>
    <mergeCell ref="A1:F2"/>
    <mergeCell ref="T3:X3"/>
    <mergeCell ref="T4:X4"/>
    <mergeCell ref="I1:N2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88"/>
  <sheetViews>
    <sheetView topLeftCell="D1" workbookViewId="0">
      <selection activeCell="G11" sqref="G11"/>
    </sheetView>
  </sheetViews>
  <sheetFormatPr defaultRowHeight="15" x14ac:dyDescent="0.25"/>
  <cols>
    <col min="2" max="2" width="18.140625" customWidth="1"/>
    <col min="3" max="3" width="14.7109375" customWidth="1"/>
    <col min="4" max="4" width="25.5703125" style="6" customWidth="1"/>
    <col min="5" max="5" width="26.7109375" style="73" customWidth="1"/>
    <col min="6" max="6" width="23.7109375" style="6" customWidth="1"/>
    <col min="7" max="7" width="37.7109375" customWidth="1"/>
    <col min="8" max="8" width="19.85546875" customWidth="1"/>
  </cols>
  <sheetData>
    <row r="1" spans="1:18" x14ac:dyDescent="0.25">
      <c r="A1" s="102" t="s">
        <v>10</v>
      </c>
      <c r="B1" s="102"/>
      <c r="C1" s="102"/>
      <c r="D1" s="102"/>
      <c r="E1" s="102"/>
      <c r="F1" s="102"/>
    </row>
    <row r="2" spans="1:18" x14ac:dyDescent="0.25">
      <c r="A2" s="102"/>
      <c r="B2" s="102"/>
      <c r="C2" s="102"/>
      <c r="D2" s="102"/>
      <c r="E2" s="102"/>
      <c r="F2" s="102"/>
      <c r="N2" s="103" t="s">
        <v>59</v>
      </c>
      <c r="O2" s="103"/>
      <c r="P2" s="103"/>
      <c r="Q2" s="103"/>
      <c r="R2" s="103"/>
    </row>
    <row r="3" spans="1:18" ht="15.75" thickBot="1" x14ac:dyDescent="0.3">
      <c r="A3" s="11" t="s">
        <v>0</v>
      </c>
      <c r="B3" s="11" t="s">
        <v>1</v>
      </c>
      <c r="C3" s="11" t="s">
        <v>2</v>
      </c>
      <c r="D3" s="11" t="s">
        <v>75</v>
      </c>
      <c r="E3" s="67" t="s">
        <v>18</v>
      </c>
      <c r="F3" s="11" t="s">
        <v>19</v>
      </c>
      <c r="H3" s="94" t="s">
        <v>3</v>
      </c>
      <c r="I3" s="95"/>
      <c r="J3" s="95"/>
      <c r="K3" s="95"/>
      <c r="L3" s="95"/>
    </row>
    <row r="4" spans="1:18" ht="15.75" thickBot="1" x14ac:dyDescent="0.3">
      <c r="A4" s="15">
        <v>1</v>
      </c>
      <c r="B4" s="16" t="s">
        <v>26</v>
      </c>
      <c r="C4" s="17">
        <v>2017</v>
      </c>
      <c r="D4" s="91">
        <v>3744055296582</v>
      </c>
      <c r="E4" s="68">
        <v>28332948012949</v>
      </c>
      <c r="F4" s="190">
        <f>SUM(D4/E4)</f>
        <v>0.13214492522524854</v>
      </c>
      <c r="H4" s="95" t="s">
        <v>11</v>
      </c>
      <c r="I4" s="95"/>
      <c r="J4" s="95"/>
      <c r="K4" s="95"/>
      <c r="L4" s="95"/>
    </row>
    <row r="5" spans="1:18" ht="15.75" thickBot="1" x14ac:dyDescent="0.3">
      <c r="A5" s="20"/>
      <c r="B5" s="4"/>
      <c r="C5" s="2">
        <v>2018</v>
      </c>
      <c r="D5" s="92">
        <v>573256556145</v>
      </c>
      <c r="E5" s="69">
        <v>30118614769881</v>
      </c>
      <c r="F5" s="190">
        <f>SUM(D5/E5)</f>
        <v>1.9033297531275039E-2</v>
      </c>
    </row>
    <row r="6" spans="1:18" ht="15.75" thickBot="1" x14ac:dyDescent="0.3">
      <c r="A6" s="20"/>
      <c r="B6" s="4"/>
      <c r="C6" s="2">
        <v>2019</v>
      </c>
      <c r="D6" s="92">
        <v>167608756671</v>
      </c>
      <c r="E6" s="69">
        <v>36515833214548</v>
      </c>
      <c r="F6" s="190">
        <f t="shared" ref="F6:F68" si="0">SUM(D6/E6)</f>
        <v>4.5900296369034855E-3</v>
      </c>
      <c r="H6" t="s">
        <v>53</v>
      </c>
    </row>
    <row r="7" spans="1:18" ht="15.75" thickBot="1" x14ac:dyDescent="0.3">
      <c r="A7" s="20"/>
      <c r="B7" s="4"/>
      <c r="C7" s="2">
        <v>2020</v>
      </c>
      <c r="D7" s="92">
        <v>-1354121587285</v>
      </c>
      <c r="E7" s="69">
        <v>38093888626551</v>
      </c>
      <c r="F7" s="190">
        <f t="shared" si="0"/>
        <v>-3.5546950865530509E-2</v>
      </c>
      <c r="H7" t="s">
        <v>54</v>
      </c>
    </row>
    <row r="8" spans="1:18" ht="15.75" thickBot="1" x14ac:dyDescent="0.3">
      <c r="A8" s="21"/>
      <c r="B8" s="22"/>
      <c r="C8" s="23">
        <v>2021</v>
      </c>
      <c r="D8" s="93">
        <v>-1460999833702</v>
      </c>
      <c r="E8" s="70">
        <v>39900337999999</v>
      </c>
      <c r="F8" s="190">
        <f t="shared" si="0"/>
        <v>-3.6616227002940094E-2</v>
      </c>
      <c r="H8" t="s">
        <v>55</v>
      </c>
    </row>
    <row r="9" spans="1:18" ht="15.75" thickBot="1" x14ac:dyDescent="0.3">
      <c r="A9" s="15">
        <v>2</v>
      </c>
      <c r="B9" s="16" t="s">
        <v>27</v>
      </c>
      <c r="C9" s="17">
        <v>2017</v>
      </c>
      <c r="D9" s="91">
        <v>-20009377000000</v>
      </c>
      <c r="E9" s="68">
        <v>709330083999999</v>
      </c>
      <c r="F9" s="190">
        <f t="shared" si="0"/>
        <v>-2.8208837396497662E-2</v>
      </c>
      <c r="H9" t="s">
        <v>56</v>
      </c>
    </row>
    <row r="10" spans="1:18" ht="15.75" thickBot="1" x14ac:dyDescent="0.3">
      <c r="A10" s="20"/>
      <c r="B10" s="4"/>
      <c r="C10" s="2">
        <v>2018</v>
      </c>
      <c r="D10" s="92">
        <v>19289213000000</v>
      </c>
      <c r="E10" s="69">
        <v>808572010999999</v>
      </c>
      <c r="F10" s="190">
        <f t="shared" si="0"/>
        <v>2.3855899953974569E-2</v>
      </c>
    </row>
    <row r="11" spans="1:18" ht="15.75" thickBot="1" x14ac:dyDescent="0.3">
      <c r="A11" s="20"/>
      <c r="B11" s="4"/>
      <c r="C11" s="2">
        <v>2019</v>
      </c>
      <c r="D11" s="92">
        <v>27995518000000</v>
      </c>
      <c r="E11" s="69">
        <v>845605207999999</v>
      </c>
      <c r="F11" s="190">
        <f t="shared" si="0"/>
        <v>3.3107078498504271E-2</v>
      </c>
      <c r="H11" t="s">
        <v>57</v>
      </c>
    </row>
    <row r="12" spans="1:18" ht="15.75" thickBot="1" x14ac:dyDescent="0.3">
      <c r="A12" s="20"/>
      <c r="B12" s="4"/>
      <c r="C12" s="2">
        <v>2020</v>
      </c>
      <c r="D12" s="92">
        <v>-70973521000000</v>
      </c>
      <c r="E12" s="69">
        <v>891337424999999</v>
      </c>
      <c r="F12" s="190">
        <f t="shared" si="0"/>
        <v>-7.9625873445177145E-2</v>
      </c>
      <c r="H12" t="s">
        <v>58</v>
      </c>
    </row>
    <row r="13" spans="1:18" ht="15.75" thickBot="1" x14ac:dyDescent="0.3">
      <c r="A13" s="21"/>
      <c r="B13" s="22"/>
      <c r="C13" s="23">
        <v>2021</v>
      </c>
      <c r="D13" s="93">
        <v>-86580507000000</v>
      </c>
      <c r="E13" s="70">
        <v>964837691999999</v>
      </c>
      <c r="F13" s="190">
        <f t="shared" si="0"/>
        <v>-8.9735825743424716E-2</v>
      </c>
    </row>
    <row r="14" spans="1:18" ht="15.75" thickBot="1" x14ac:dyDescent="0.3">
      <c r="A14" s="15">
        <v>3</v>
      </c>
      <c r="B14" s="16" t="s">
        <v>28</v>
      </c>
      <c r="C14" s="17">
        <v>2017</v>
      </c>
      <c r="D14" s="91">
        <v>-10302574000000</v>
      </c>
      <c r="E14" s="68">
        <v>1152953900554</v>
      </c>
      <c r="F14" s="190">
        <f t="shared" si="0"/>
        <v>-8.9358074030970034</v>
      </c>
    </row>
    <row r="15" spans="1:18" ht="15.75" thickBot="1" x14ac:dyDescent="0.3">
      <c r="A15" s="20"/>
      <c r="B15" s="4"/>
      <c r="C15" s="2">
        <v>2018</v>
      </c>
      <c r="D15" s="92">
        <v>-24911247000000</v>
      </c>
      <c r="E15" s="69">
        <v>967071513508</v>
      </c>
      <c r="F15" s="190">
        <f t="shared" si="0"/>
        <v>-25.759467270042716</v>
      </c>
    </row>
    <row r="16" spans="1:18" ht="15.75" thickBot="1" x14ac:dyDescent="0.3">
      <c r="A16" s="20"/>
      <c r="B16" s="4"/>
      <c r="C16" s="2">
        <v>2019</v>
      </c>
      <c r="D16" s="92">
        <v>-10210469000000</v>
      </c>
      <c r="E16" s="69">
        <v>698397173574</v>
      </c>
      <c r="F16" s="190">
        <f t="shared" si="0"/>
        <v>-14.619860140253174</v>
      </c>
    </row>
    <row r="17" spans="1:6" ht="15.75" thickBot="1" x14ac:dyDescent="0.3">
      <c r="A17" s="20"/>
      <c r="B17" s="4"/>
      <c r="C17" s="2">
        <v>2020</v>
      </c>
      <c r="D17" s="92">
        <v>-48034434000000</v>
      </c>
      <c r="E17" s="69">
        <v>532423500420</v>
      </c>
      <c r="F17" s="190">
        <f t="shared" si="0"/>
        <v>-90.218470751400417</v>
      </c>
    </row>
    <row r="18" spans="1:6" ht="15.75" thickBot="1" x14ac:dyDescent="0.3">
      <c r="A18" s="21"/>
      <c r="B18" s="22"/>
      <c r="C18" s="23">
        <v>2021</v>
      </c>
      <c r="D18" s="93">
        <v>-38703357000000</v>
      </c>
      <c r="E18" s="70">
        <v>1572761034999</v>
      </c>
      <c r="F18" s="190">
        <f t="shared" si="0"/>
        <v>-24.608542644893671</v>
      </c>
    </row>
    <row r="19" spans="1:6" ht="15.75" thickBot="1" x14ac:dyDescent="0.3">
      <c r="A19" s="15">
        <v>4</v>
      </c>
      <c r="B19" s="16" t="s">
        <v>29</v>
      </c>
      <c r="C19" s="17">
        <v>2017</v>
      </c>
      <c r="D19" s="91">
        <v>2756991000000</v>
      </c>
      <c r="E19" s="68">
        <v>261365266999999</v>
      </c>
      <c r="F19" s="190">
        <f t="shared" si="0"/>
        <v>1.0548421493204797E-2</v>
      </c>
    </row>
    <row r="20" spans="1:6" ht="15.75" thickBot="1" x14ac:dyDescent="0.3">
      <c r="A20" s="20"/>
      <c r="B20" s="4"/>
      <c r="C20" s="2">
        <v>2018</v>
      </c>
      <c r="D20" s="92">
        <v>4602284000000</v>
      </c>
      <c r="E20" s="71">
        <v>306436193999999</v>
      </c>
      <c r="F20" s="190">
        <f t="shared" si="0"/>
        <v>1.5018735025797949E-2</v>
      </c>
    </row>
    <row r="21" spans="1:6" ht="15.75" thickBot="1" x14ac:dyDescent="0.3">
      <c r="A21" s="20"/>
      <c r="B21" s="4"/>
      <c r="C21" s="2">
        <v>2019</v>
      </c>
      <c r="D21" s="92">
        <v>15037624000000</v>
      </c>
      <c r="E21" s="71">
        <v>311776827999999</v>
      </c>
      <c r="F21" s="190">
        <f t="shared" si="0"/>
        <v>4.8232012932019591E-2</v>
      </c>
    </row>
    <row r="22" spans="1:6" ht="15.75" thickBot="1" x14ac:dyDescent="0.3">
      <c r="A22" s="20"/>
      <c r="B22" s="4"/>
      <c r="C22" s="2">
        <v>2020</v>
      </c>
      <c r="D22" s="92">
        <v>-25056245000000</v>
      </c>
      <c r="E22" s="71">
        <v>361208405999999</v>
      </c>
      <c r="F22" s="190">
        <f t="shared" si="0"/>
        <v>-6.9367834700945666E-2</v>
      </c>
    </row>
    <row r="23" spans="1:6" ht="15.75" thickBot="1" x14ac:dyDescent="0.3">
      <c r="A23" s="21"/>
      <c r="B23" s="22"/>
      <c r="C23" s="23">
        <v>2021</v>
      </c>
      <c r="D23" s="93">
        <v>-7175705000000</v>
      </c>
      <c r="E23" s="72">
        <v>371868310999999</v>
      </c>
      <c r="F23" s="190">
        <f t="shared" si="0"/>
        <v>-1.9296360533393283E-2</v>
      </c>
    </row>
    <row r="24" spans="1:6" ht="15.75" thickBot="1" x14ac:dyDescent="0.3">
      <c r="A24" s="15">
        <v>5</v>
      </c>
      <c r="B24" s="16" t="s">
        <v>30</v>
      </c>
      <c r="C24" s="17">
        <v>2017</v>
      </c>
      <c r="D24" s="91">
        <v>-1370171000000</v>
      </c>
      <c r="E24" s="68">
        <v>114980167999999</v>
      </c>
      <c r="F24" s="190">
        <f t="shared" si="0"/>
        <v>-1.1916585475853643E-2</v>
      </c>
    </row>
    <row r="25" spans="1:6" ht="15.75" thickBot="1" x14ac:dyDescent="0.3">
      <c r="A25" s="20"/>
      <c r="B25" s="4"/>
      <c r="C25" s="2">
        <v>2018</v>
      </c>
      <c r="D25" s="92">
        <v>7618512000000</v>
      </c>
      <c r="E25" s="71">
        <v>120191386999999</v>
      </c>
      <c r="F25" s="190">
        <f t="shared" si="0"/>
        <v>6.3386505390773659E-2</v>
      </c>
    </row>
    <row r="26" spans="1:6" ht="15.75" thickBot="1" x14ac:dyDescent="0.3">
      <c r="A26" s="20"/>
      <c r="B26" s="4"/>
      <c r="C26" s="2">
        <v>2019</v>
      </c>
      <c r="D26" s="92">
        <v>8152285000000</v>
      </c>
      <c r="E26" s="71">
        <v>123536473999999</v>
      </c>
      <c r="F26" s="190">
        <f t="shared" si="0"/>
        <v>6.5990915363183064E-2</v>
      </c>
    </row>
    <row r="27" spans="1:6" ht="15.75" thickBot="1" x14ac:dyDescent="0.3">
      <c r="A27" s="20"/>
      <c r="B27" s="4"/>
      <c r="C27" s="2">
        <v>2020</v>
      </c>
      <c r="D27" s="92">
        <v>3082673000000</v>
      </c>
      <c r="E27" s="71">
        <v>140934001999999</v>
      </c>
      <c r="F27" s="190">
        <f t="shared" si="0"/>
        <v>2.1873167271585902E-2</v>
      </c>
    </row>
    <row r="28" spans="1:6" ht="15.75" thickBot="1" x14ac:dyDescent="0.3">
      <c r="A28" s="21"/>
      <c r="B28" s="22"/>
      <c r="C28" s="23">
        <v>2021</v>
      </c>
      <c r="D28" s="93">
        <v>-9617489000000</v>
      </c>
      <c r="E28" s="72">
        <v>158356096999999</v>
      </c>
      <c r="F28" s="190">
        <f t="shared" si="0"/>
        <v>-6.0733304130374345E-2</v>
      </c>
    </row>
    <row r="29" spans="1:6" ht="15.75" thickBot="1" x14ac:dyDescent="0.3">
      <c r="A29" s="15">
        <v>6</v>
      </c>
      <c r="B29" s="16" t="s">
        <v>31</v>
      </c>
      <c r="C29" s="17">
        <v>2017</v>
      </c>
      <c r="D29" s="91">
        <v>-5504050000000</v>
      </c>
      <c r="E29" s="68">
        <v>51518680999999</v>
      </c>
      <c r="F29" s="190">
        <f t="shared" si="0"/>
        <v>-0.10683600381772404</v>
      </c>
    </row>
    <row r="30" spans="1:6" ht="15.75" thickBot="1" x14ac:dyDescent="0.3">
      <c r="A30" s="20"/>
      <c r="B30" s="4"/>
      <c r="C30" s="2">
        <v>2018</v>
      </c>
      <c r="D30" s="92">
        <v>-8167012000000</v>
      </c>
      <c r="E30" s="71">
        <v>62689117999999</v>
      </c>
      <c r="F30" s="190">
        <f t="shared" si="0"/>
        <v>-0.13027798540729399</v>
      </c>
    </row>
    <row r="31" spans="1:6" ht="15.75" thickBot="1" x14ac:dyDescent="0.3">
      <c r="A31" s="20"/>
      <c r="B31" s="4"/>
      <c r="C31" s="2">
        <v>2019</v>
      </c>
      <c r="D31" s="92">
        <v>-961252000000</v>
      </c>
      <c r="E31" s="71">
        <v>76715289999999</v>
      </c>
      <c r="F31" s="190">
        <f t="shared" si="0"/>
        <v>-1.2530122743458475E-2</v>
      </c>
    </row>
    <row r="32" spans="1:6" ht="15.75" thickBot="1" x14ac:dyDescent="0.3">
      <c r="A32" s="20"/>
      <c r="B32" s="4"/>
      <c r="C32" s="2">
        <v>2020</v>
      </c>
      <c r="D32" s="92">
        <v>1719071000000</v>
      </c>
      <c r="E32" s="71">
        <v>83619451999999</v>
      </c>
      <c r="F32" s="190">
        <f t="shared" si="0"/>
        <v>2.0558266753530275E-2</v>
      </c>
    </row>
    <row r="33" spans="1:6" ht="15.75" thickBot="1" x14ac:dyDescent="0.3">
      <c r="A33" s="21"/>
      <c r="B33" s="22"/>
      <c r="C33" s="23">
        <v>2021</v>
      </c>
      <c r="D33" s="93">
        <v>-24638879000000</v>
      </c>
      <c r="E33" s="72">
        <v>100723329999999</v>
      </c>
      <c r="F33" s="190">
        <f t="shared" si="0"/>
        <v>-0.24461938460533666</v>
      </c>
    </row>
    <row r="34" spans="1:6" ht="15.75" thickBot="1" x14ac:dyDescent="0.3">
      <c r="A34" s="15">
        <v>7</v>
      </c>
      <c r="B34" s="16" t="s">
        <v>32</v>
      </c>
      <c r="C34" s="17">
        <v>2017</v>
      </c>
      <c r="D34" s="91">
        <v>16490339000000</v>
      </c>
      <c r="E34" s="68">
        <v>1124700846999999</v>
      </c>
      <c r="F34" s="190">
        <f t="shared" si="0"/>
        <v>1.4661977933052997E-2</v>
      </c>
    </row>
    <row r="35" spans="1:6" ht="15.75" thickBot="1" x14ac:dyDescent="0.3">
      <c r="A35" s="20"/>
      <c r="B35" s="4"/>
      <c r="C35" s="2">
        <v>2018</v>
      </c>
      <c r="D35" s="92">
        <v>57814407000000</v>
      </c>
      <c r="E35" s="69">
        <v>1202252093999999</v>
      </c>
      <c r="F35" s="190">
        <f t="shared" si="0"/>
        <v>4.8088422792965456E-2</v>
      </c>
    </row>
    <row r="36" spans="1:6" ht="15.75" thickBot="1" x14ac:dyDescent="0.3">
      <c r="A36" s="20"/>
      <c r="B36" s="4"/>
      <c r="C36" s="2">
        <v>2019</v>
      </c>
      <c r="D36" s="92">
        <v>3514243000000</v>
      </c>
      <c r="E36" s="69">
        <v>1318246334999999</v>
      </c>
      <c r="F36" s="190">
        <f t="shared" si="0"/>
        <v>2.6658469716132399E-3</v>
      </c>
    </row>
    <row r="37" spans="1:6" ht="15.75" thickBot="1" x14ac:dyDescent="0.3">
      <c r="A37" s="20"/>
      <c r="B37" s="4"/>
      <c r="C37" s="2">
        <v>2020</v>
      </c>
      <c r="D37" s="92">
        <v>-84941584000000</v>
      </c>
      <c r="E37" s="69">
        <v>1429334483999999</v>
      </c>
      <c r="F37" s="190">
        <f t="shared" si="0"/>
        <v>-5.9427366337857175E-2</v>
      </c>
    </row>
    <row r="38" spans="1:6" ht="15.75" thickBot="1" x14ac:dyDescent="0.3">
      <c r="A38" s="21"/>
      <c r="B38" s="22"/>
      <c r="C38" s="23">
        <v>2021</v>
      </c>
      <c r="D38" s="93">
        <v>-101864338000000</v>
      </c>
      <c r="E38" s="70">
        <v>1725611127999999</v>
      </c>
      <c r="F38" s="190">
        <f t="shared" si="0"/>
        <v>-5.9030876856978672E-2</v>
      </c>
    </row>
    <row r="39" spans="1:6" ht="15.75" thickBot="1" x14ac:dyDescent="0.3">
      <c r="A39" s="15">
        <v>8</v>
      </c>
      <c r="B39" s="16" t="s">
        <v>33</v>
      </c>
      <c r="C39" s="17">
        <v>2017</v>
      </c>
      <c r="D39" s="91">
        <v>-148319000000</v>
      </c>
      <c r="E39" s="68">
        <v>4855368999999</v>
      </c>
      <c r="F39" s="190">
        <f t="shared" si="0"/>
        <v>-3.0547420803656848E-2</v>
      </c>
    </row>
    <row r="40" spans="1:6" ht="15.75" thickBot="1" x14ac:dyDescent="0.3">
      <c r="A40" s="20"/>
      <c r="B40" s="4"/>
      <c r="C40" s="2">
        <v>2018</v>
      </c>
      <c r="D40" s="92">
        <v>-68442000000</v>
      </c>
      <c r="E40" s="71">
        <v>5657326999999</v>
      </c>
      <c r="F40" s="190">
        <f t="shared" si="0"/>
        <v>-1.2097939539293397E-2</v>
      </c>
    </row>
    <row r="41" spans="1:6" ht="15.75" thickBot="1" x14ac:dyDescent="0.3">
      <c r="A41" s="20"/>
      <c r="B41" s="4"/>
      <c r="C41" s="2">
        <v>2019</v>
      </c>
      <c r="D41" s="92">
        <v>-219323000000</v>
      </c>
      <c r="E41" s="71">
        <v>6805036999999</v>
      </c>
      <c r="F41" s="190">
        <f t="shared" si="0"/>
        <v>-3.2229508818252157E-2</v>
      </c>
    </row>
    <row r="42" spans="1:6" ht="15.75" thickBot="1" x14ac:dyDescent="0.3">
      <c r="A42" s="20"/>
      <c r="B42" s="4"/>
      <c r="C42" s="2">
        <v>2020</v>
      </c>
      <c r="D42" s="92">
        <v>-679096000000</v>
      </c>
      <c r="E42" s="71">
        <v>7562821999999</v>
      </c>
      <c r="F42" s="190">
        <f t="shared" si="0"/>
        <v>-8.9793994887105599E-2</v>
      </c>
    </row>
    <row r="43" spans="1:6" ht="15.75" thickBot="1" x14ac:dyDescent="0.3">
      <c r="A43" s="21"/>
      <c r="B43" s="22"/>
      <c r="C43" s="23">
        <v>2021</v>
      </c>
      <c r="D43" s="93">
        <v>-895457000000</v>
      </c>
      <c r="E43" s="72">
        <v>7234856999999</v>
      </c>
      <c r="F43" s="190">
        <f t="shared" si="0"/>
        <v>-0.12376982710233579</v>
      </c>
    </row>
    <row r="44" spans="1:6" ht="15.75" thickBot="1" x14ac:dyDescent="0.3">
      <c r="A44" s="15">
        <v>9</v>
      </c>
      <c r="B44" s="16" t="s">
        <v>35</v>
      </c>
      <c r="C44" s="17">
        <v>2017</v>
      </c>
      <c r="D44" s="91">
        <v>-2368174792000</v>
      </c>
      <c r="E44" s="68">
        <v>79192772789999</v>
      </c>
      <c r="F44" s="190">
        <f t="shared" si="0"/>
        <v>-2.9903925681196368E-2</v>
      </c>
    </row>
    <row r="45" spans="1:6" ht="15.75" thickBot="1" x14ac:dyDescent="0.3">
      <c r="A45" s="20"/>
      <c r="B45" s="4"/>
      <c r="C45" s="2">
        <v>2018</v>
      </c>
      <c r="D45" s="92">
        <v>1340185375000</v>
      </c>
      <c r="E45" s="69">
        <v>82418600789999</v>
      </c>
      <c r="F45" s="190">
        <f t="shared" si="0"/>
        <v>1.6260714961841762E-2</v>
      </c>
    </row>
    <row r="46" spans="1:6" ht="15.75" thickBot="1" x14ac:dyDescent="0.3">
      <c r="A46" s="20"/>
      <c r="B46" s="4"/>
      <c r="C46" s="2">
        <v>2019</v>
      </c>
      <c r="D46" s="92">
        <v>-1274864000000</v>
      </c>
      <c r="E46" s="69">
        <v>99679569999999</v>
      </c>
      <c r="F46" s="190">
        <f t="shared" si="0"/>
        <v>-1.2789621785086079E-2</v>
      </c>
    </row>
    <row r="47" spans="1:6" ht="15.75" thickBot="1" x14ac:dyDescent="0.3">
      <c r="A47" s="20"/>
      <c r="B47" s="4"/>
      <c r="C47" s="2">
        <v>2020</v>
      </c>
      <c r="D47" s="92">
        <v>-796328000000</v>
      </c>
      <c r="E47" s="69">
        <v>104086645999999</v>
      </c>
      <c r="F47" s="190">
        <f t="shared" si="0"/>
        <v>-7.6506259986512358E-3</v>
      </c>
    </row>
    <row r="48" spans="1:6" ht="15.75" thickBot="1" x14ac:dyDescent="0.3">
      <c r="A48" s="21"/>
      <c r="B48" s="22"/>
      <c r="C48" s="23">
        <v>2021</v>
      </c>
      <c r="D48" s="93">
        <v>-1234636000000</v>
      </c>
      <c r="E48" s="70">
        <v>101242883999999</v>
      </c>
      <c r="F48" s="190">
        <f t="shared" si="0"/>
        <v>-1.219479287057856E-2</v>
      </c>
    </row>
    <row r="49" spans="1:6" ht="15.75" thickBot="1" x14ac:dyDescent="0.3">
      <c r="A49" s="15">
        <v>10</v>
      </c>
      <c r="B49" s="16" t="s">
        <v>39</v>
      </c>
      <c r="C49" s="17">
        <v>2017</v>
      </c>
      <c r="D49" s="91">
        <v>377130877071</v>
      </c>
      <c r="E49" s="68">
        <v>12559932322128</v>
      </c>
      <c r="F49" s="190">
        <f t="shared" si="0"/>
        <v>3.002650550963348E-2</v>
      </c>
    </row>
    <row r="50" spans="1:6" ht="15.75" thickBot="1" x14ac:dyDescent="0.3">
      <c r="A50" s="20"/>
      <c r="B50" s="4"/>
      <c r="C50" s="2">
        <v>2018</v>
      </c>
      <c r="D50" s="92">
        <v>393336779299</v>
      </c>
      <c r="E50" s="69">
        <v>16475720486284</v>
      </c>
      <c r="F50" s="190">
        <f t="shared" si="0"/>
        <v>2.3873722525606815E-2</v>
      </c>
    </row>
    <row r="51" spans="1:6" ht="15.75" thickBot="1" x14ac:dyDescent="0.3">
      <c r="A51" s="20"/>
      <c r="B51" s="4"/>
      <c r="C51" s="2">
        <v>2019</v>
      </c>
      <c r="D51" s="92">
        <v>549892960502</v>
      </c>
      <c r="E51" s="69">
        <v>19584680576432</v>
      </c>
      <c r="F51" s="190">
        <f t="shared" si="0"/>
        <v>2.807770891927313E-2</v>
      </c>
    </row>
    <row r="52" spans="1:6" ht="15.75" thickBot="1" x14ac:dyDescent="0.3">
      <c r="A52" s="20"/>
      <c r="B52" s="4"/>
      <c r="C52" s="2">
        <v>2020</v>
      </c>
      <c r="D52" s="92">
        <v>575538670224</v>
      </c>
      <c r="E52" s="69">
        <v>18588970471991</v>
      </c>
      <c r="F52" s="190">
        <f t="shared" si="0"/>
        <v>3.0961298856824537E-2</v>
      </c>
    </row>
    <row r="53" spans="1:6" ht="15.75" thickBot="1" x14ac:dyDescent="0.3">
      <c r="A53" s="21"/>
      <c r="B53" s="22"/>
      <c r="C53" s="23">
        <v>2021</v>
      </c>
      <c r="D53" s="93">
        <v>127168539336</v>
      </c>
      <c r="E53" s="70">
        <v>21086427083574</v>
      </c>
      <c r="F53" s="190">
        <f t="shared" si="0"/>
        <v>6.0308244176208647E-3</v>
      </c>
    </row>
    <row r="54" spans="1:6" ht="15.75" thickBot="1" x14ac:dyDescent="0.3">
      <c r="A54" s="15">
        <v>11</v>
      </c>
      <c r="B54" s="16" t="s">
        <v>40</v>
      </c>
      <c r="C54" s="17">
        <v>2017</v>
      </c>
      <c r="D54" s="91">
        <v>2061000000000</v>
      </c>
      <c r="E54" s="68">
        <v>21987481999999</v>
      </c>
      <c r="F54" s="190">
        <f t="shared" si="0"/>
        <v>9.3735153484154926E-2</v>
      </c>
    </row>
    <row r="55" spans="1:6" ht="15.75" thickBot="1" x14ac:dyDescent="0.3">
      <c r="A55" s="20"/>
      <c r="B55" s="4"/>
      <c r="C55" s="2">
        <v>2018</v>
      </c>
      <c r="D55" s="92">
        <v>-2843840000000</v>
      </c>
      <c r="E55" s="71">
        <v>24172932999999</v>
      </c>
      <c r="F55" s="190">
        <f t="shared" si="0"/>
        <v>-0.11764563282412265</v>
      </c>
    </row>
    <row r="56" spans="1:6" ht="15.75" thickBot="1" x14ac:dyDescent="0.3">
      <c r="A56" s="20"/>
      <c r="B56" s="4"/>
      <c r="C56" s="2">
        <v>2019</v>
      </c>
      <c r="D56" s="92">
        <v>-239591000000</v>
      </c>
      <c r="E56" s="71">
        <v>26098051999999</v>
      </c>
      <c r="F56" s="190">
        <f t="shared" si="0"/>
        <v>-9.1804169905098341E-3</v>
      </c>
    </row>
    <row r="57" spans="1:6" ht="15.75" thickBot="1" x14ac:dyDescent="0.3">
      <c r="A57" s="20"/>
      <c r="B57" s="4"/>
      <c r="C57" s="2">
        <v>2020</v>
      </c>
      <c r="D57" s="92">
        <v>-1126809000000</v>
      </c>
      <c r="E57" s="71">
        <v>24056754999999</v>
      </c>
      <c r="F57" s="190">
        <f t="shared" si="0"/>
        <v>-4.6839609082773084E-2</v>
      </c>
    </row>
    <row r="58" spans="1:6" ht="15.75" thickBot="1" x14ac:dyDescent="0.3">
      <c r="A58" s="21"/>
      <c r="B58" s="22"/>
      <c r="C58" s="23">
        <v>2021</v>
      </c>
      <c r="D58" s="93">
        <v>-2885962000000</v>
      </c>
      <c r="E58" s="72">
        <v>36123702999999</v>
      </c>
      <c r="F58" s="190">
        <f t="shared" si="0"/>
        <v>-7.9891089792208728E-2</v>
      </c>
    </row>
    <row r="59" spans="1:6" ht="15.75" thickBot="1" x14ac:dyDescent="0.3">
      <c r="A59" s="15">
        <v>12</v>
      </c>
      <c r="B59" s="16" t="s">
        <v>41</v>
      </c>
      <c r="C59" s="17">
        <v>2017</v>
      </c>
      <c r="D59" s="91">
        <v>-9581087972</v>
      </c>
      <c r="E59" s="68">
        <v>41782780915110</v>
      </c>
      <c r="F59" s="190">
        <f t="shared" si="0"/>
        <v>-2.2930709163341423E-4</v>
      </c>
    </row>
    <row r="60" spans="1:6" ht="15.75" thickBot="1" x14ac:dyDescent="0.3">
      <c r="A60" s="20"/>
      <c r="B60" s="4"/>
      <c r="C60" s="2">
        <v>2018</v>
      </c>
      <c r="D60" s="92">
        <v>785845074587</v>
      </c>
      <c r="E60" s="69">
        <v>52549150902971</v>
      </c>
      <c r="F60" s="190">
        <f t="shared" si="0"/>
        <v>1.495447711492081E-2</v>
      </c>
    </row>
    <row r="61" spans="1:6" ht="15.75" thickBot="1" x14ac:dyDescent="0.3">
      <c r="A61" s="20"/>
      <c r="B61" s="4"/>
      <c r="C61" s="2">
        <v>2019</v>
      </c>
      <c r="D61" s="92">
        <v>630182359808</v>
      </c>
      <c r="E61" s="69">
        <v>59165548433820</v>
      </c>
      <c r="F61" s="190">
        <f t="shared" si="0"/>
        <v>1.0651170765583192E-2</v>
      </c>
    </row>
    <row r="62" spans="1:6" ht="15.75" thickBot="1" x14ac:dyDescent="0.3">
      <c r="A62" s="20"/>
      <c r="B62" s="4"/>
      <c r="C62" s="2">
        <v>2020</v>
      </c>
      <c r="D62" s="92">
        <v>433042730870</v>
      </c>
      <c r="E62" s="69">
        <v>53408823346706</v>
      </c>
      <c r="F62" s="190">
        <f t="shared" si="0"/>
        <v>8.1080747287556182E-3</v>
      </c>
    </row>
    <row r="63" spans="1:6" ht="15.75" thickBot="1" x14ac:dyDescent="0.3">
      <c r="A63" s="21"/>
      <c r="B63" s="22"/>
      <c r="C63" s="23">
        <v>2021</v>
      </c>
      <c r="D63" s="93">
        <v>-202721579877</v>
      </c>
      <c r="E63" s="70">
        <v>55573843735083</v>
      </c>
      <c r="F63" s="190">
        <f t="shared" si="0"/>
        <v>-3.6477876326741219E-3</v>
      </c>
    </row>
    <row r="64" spans="1:6" ht="15.75" thickBot="1" x14ac:dyDescent="0.3">
      <c r="A64" s="15">
        <v>13</v>
      </c>
      <c r="B64" s="16" t="s">
        <v>42</v>
      </c>
      <c r="C64" s="17">
        <v>2017</v>
      </c>
      <c r="D64" s="91">
        <v>-36592595000</v>
      </c>
      <c r="E64" s="68">
        <v>5060337246999</v>
      </c>
      <c r="F64" s="190">
        <f t="shared" si="0"/>
        <v>-7.2312561819275981E-3</v>
      </c>
    </row>
    <row r="65" spans="1:6" ht="15.75" thickBot="1" x14ac:dyDescent="0.3">
      <c r="A65" s="20"/>
      <c r="B65" s="4"/>
      <c r="C65" s="2">
        <v>2018</v>
      </c>
      <c r="D65" s="92">
        <v>11602683000</v>
      </c>
      <c r="E65" s="69">
        <v>5538079502999</v>
      </c>
      <c r="F65" s="190">
        <f t="shared" si="0"/>
        <v>2.0950733902821142E-3</v>
      </c>
    </row>
    <row r="66" spans="1:6" ht="15.75" thickBot="1" x14ac:dyDescent="0.3">
      <c r="A66" s="20"/>
      <c r="B66" s="4"/>
      <c r="C66" s="2">
        <v>2019</v>
      </c>
      <c r="D66" s="92">
        <v>-57857610000</v>
      </c>
      <c r="E66" s="69">
        <v>5571270203999</v>
      </c>
      <c r="F66" s="190">
        <f t="shared" si="0"/>
        <v>-1.0384994423438735E-2</v>
      </c>
    </row>
    <row r="67" spans="1:6" ht="15.75" thickBot="1" x14ac:dyDescent="0.3">
      <c r="A67" s="20"/>
      <c r="B67" s="4"/>
      <c r="C67" s="2">
        <v>2020</v>
      </c>
      <c r="D67" s="92">
        <v>-382034734000</v>
      </c>
      <c r="E67" s="69">
        <v>5737175559999</v>
      </c>
      <c r="F67" s="190">
        <f t="shared" si="0"/>
        <v>-6.6589339999221953E-2</v>
      </c>
    </row>
    <row r="68" spans="1:6" ht="15.75" thickBot="1" x14ac:dyDescent="0.3">
      <c r="A68" s="21"/>
      <c r="B68" s="22"/>
      <c r="C68" s="23">
        <v>2021</v>
      </c>
      <c r="D68" s="93">
        <v>-322926253000</v>
      </c>
      <c r="E68" s="70">
        <v>5817745618999</v>
      </c>
      <c r="F68" s="190">
        <f t="shared" si="0"/>
        <v>-5.550711119878126E-2</v>
      </c>
    </row>
    <row r="69" spans="1:6" ht="15.75" thickBot="1" x14ac:dyDescent="0.3">
      <c r="A69" s="15">
        <v>14</v>
      </c>
      <c r="B69" s="16" t="s">
        <v>43</v>
      </c>
      <c r="C69" s="17">
        <v>2017</v>
      </c>
      <c r="D69" s="91">
        <v>-731172056000</v>
      </c>
      <c r="E69" s="68">
        <v>48963502965999</v>
      </c>
      <c r="F69" s="190">
        <f t="shared" ref="F69:F88" si="1">SUM(D69/E69)</f>
        <v>-1.4933001352205887E-2</v>
      </c>
    </row>
    <row r="70" spans="1:6" ht="15.75" thickBot="1" x14ac:dyDescent="0.3">
      <c r="A70" s="20"/>
      <c r="B70" s="4"/>
      <c r="C70" s="2">
        <v>2018</v>
      </c>
      <c r="D70" s="92">
        <v>-1383345071000</v>
      </c>
      <c r="E70" s="69">
        <v>51155890226999</v>
      </c>
      <c r="F70" s="190">
        <f t="shared" si="1"/>
        <v>-2.7041755404148937E-2</v>
      </c>
    </row>
    <row r="71" spans="1:6" ht="15.75" thickBot="1" x14ac:dyDescent="0.3">
      <c r="A71" s="20"/>
      <c r="B71" s="4"/>
      <c r="C71" s="2">
        <v>2019</v>
      </c>
      <c r="D71" s="92">
        <v>-3216780000000</v>
      </c>
      <c r="E71" s="69">
        <v>79807067899999</v>
      </c>
      <c r="F71" s="190">
        <f t="shared" si="1"/>
        <v>-4.0306956321597177E-2</v>
      </c>
    </row>
    <row r="72" spans="1:6" ht="15.75" thickBot="1" x14ac:dyDescent="0.3">
      <c r="A72" s="20"/>
      <c r="B72" s="4"/>
      <c r="C72" s="2">
        <v>2020</v>
      </c>
      <c r="D72" s="92">
        <v>-5200067000000</v>
      </c>
      <c r="E72" s="69">
        <v>78006243999999</v>
      </c>
      <c r="F72" s="190">
        <f t="shared" si="1"/>
        <v>-6.6662189247312903E-2</v>
      </c>
    </row>
    <row r="73" spans="1:6" ht="15.75" thickBot="1" x14ac:dyDescent="0.3">
      <c r="A73" s="21"/>
      <c r="B73" s="22"/>
      <c r="C73" s="23">
        <v>2021</v>
      </c>
      <c r="D73" s="93">
        <v>-3896468000000</v>
      </c>
      <c r="E73" s="70">
        <v>76504239999999</v>
      </c>
      <c r="F73" s="190">
        <f t="shared" si="1"/>
        <v>-5.0931399357735607E-2</v>
      </c>
    </row>
    <row r="74" spans="1:6" ht="15.75" thickBot="1" x14ac:dyDescent="0.3">
      <c r="A74" s="15">
        <v>15</v>
      </c>
      <c r="B74" s="16" t="s">
        <v>45</v>
      </c>
      <c r="C74" s="17">
        <v>2017</v>
      </c>
      <c r="D74" s="91">
        <v>-27260000000</v>
      </c>
      <c r="E74" s="68">
        <v>198483999999</v>
      </c>
      <c r="F74" s="190">
        <f t="shared" si="1"/>
        <v>-0.13734104512271689</v>
      </c>
    </row>
    <row r="75" spans="1:6" ht="15.75" thickBot="1" x14ac:dyDescent="0.3">
      <c r="A75" s="20"/>
      <c r="B75" s="4"/>
      <c r="C75" s="2">
        <v>2018</v>
      </c>
      <c r="D75" s="92">
        <v>-27639000000</v>
      </c>
      <c r="E75" s="69">
        <v>206195999999</v>
      </c>
      <c r="F75" s="190">
        <f t="shared" si="1"/>
        <v>-0.1340423674568568</v>
      </c>
    </row>
    <row r="76" spans="1:6" ht="15.75" thickBot="1" x14ac:dyDescent="0.3">
      <c r="A76" s="20"/>
      <c r="B76" s="4"/>
      <c r="C76" s="2">
        <v>2019</v>
      </c>
      <c r="D76" s="92">
        <v>-36286000000</v>
      </c>
      <c r="E76" s="69">
        <v>221207999999</v>
      </c>
      <c r="F76" s="190">
        <f t="shared" si="1"/>
        <v>-0.16403565874726067</v>
      </c>
    </row>
    <row r="77" spans="1:6" ht="15.75" thickBot="1" x14ac:dyDescent="0.3">
      <c r="A77" s="20"/>
      <c r="B77" s="4"/>
      <c r="C77" s="2">
        <v>2020</v>
      </c>
      <c r="D77" s="92">
        <v>-44513000000</v>
      </c>
      <c r="E77" s="69">
        <v>246942999999</v>
      </c>
      <c r="F77" s="190">
        <f t="shared" si="1"/>
        <v>-0.18025617247777931</v>
      </c>
    </row>
    <row r="78" spans="1:6" ht="15.75" thickBot="1" x14ac:dyDescent="0.3">
      <c r="A78" s="21"/>
      <c r="B78" s="22"/>
      <c r="C78" s="23">
        <v>2021</v>
      </c>
      <c r="D78" s="93">
        <v>-43593000000</v>
      </c>
      <c r="E78" s="70">
        <v>277183999999</v>
      </c>
      <c r="F78" s="190">
        <f t="shared" si="1"/>
        <v>-0.15727098245265697</v>
      </c>
    </row>
    <row r="79" spans="1:6" ht="15.75" thickBot="1" x14ac:dyDescent="0.3">
      <c r="A79" s="15">
        <v>16</v>
      </c>
      <c r="B79" s="16" t="s">
        <v>46</v>
      </c>
      <c r="C79" s="17">
        <v>2017</v>
      </c>
      <c r="D79" s="91">
        <v>-683182991000</v>
      </c>
      <c r="E79" s="68">
        <v>45683774301999</v>
      </c>
      <c r="F79" s="190">
        <f t="shared" si="1"/>
        <v>-1.4954609189768844E-2</v>
      </c>
    </row>
    <row r="80" spans="1:6" ht="15.75" thickBot="1" x14ac:dyDescent="0.3">
      <c r="A80" s="20"/>
      <c r="B80" s="4"/>
      <c r="C80" s="2">
        <v>2018</v>
      </c>
      <c r="D80" s="92">
        <v>-992274976000</v>
      </c>
      <c r="E80" s="69">
        <v>59230001238999</v>
      </c>
      <c r="F80" s="190">
        <f t="shared" si="1"/>
        <v>-1.6752911619840608E-2</v>
      </c>
    </row>
    <row r="81" spans="1:6" ht="15.75" thickBot="1" x14ac:dyDescent="0.3">
      <c r="A81" s="20"/>
      <c r="B81" s="4"/>
      <c r="C81" s="2">
        <v>2019</v>
      </c>
      <c r="D81" s="92">
        <v>1451930709000</v>
      </c>
      <c r="E81" s="69">
        <v>62110847153999</v>
      </c>
      <c r="F81" s="190">
        <f t="shared" si="1"/>
        <v>2.337644349625519E-2</v>
      </c>
    </row>
    <row r="82" spans="1:6" ht="15.75" thickBot="1" x14ac:dyDescent="0.3">
      <c r="A82" s="20"/>
      <c r="B82" s="4"/>
      <c r="C82" s="2">
        <v>2020</v>
      </c>
      <c r="D82" s="92">
        <v>44487364000</v>
      </c>
      <c r="E82" s="69">
        <v>68109185212999</v>
      </c>
      <c r="F82" s="190">
        <f t="shared" si="1"/>
        <v>6.5317715754305262E-4</v>
      </c>
    </row>
    <row r="83" spans="1:6" ht="15.75" thickBot="1" x14ac:dyDescent="0.3">
      <c r="A83" s="21"/>
      <c r="B83" s="22"/>
      <c r="C83" s="23">
        <v>2021</v>
      </c>
      <c r="D83" s="93">
        <v>3857711125000</v>
      </c>
      <c r="E83" s="70">
        <v>69385794345999</v>
      </c>
      <c r="F83" s="190">
        <f t="shared" si="1"/>
        <v>5.5597996122421674E-2</v>
      </c>
    </row>
    <row r="84" spans="1:6" ht="15.75" thickBot="1" x14ac:dyDescent="0.3">
      <c r="A84" s="15">
        <v>17</v>
      </c>
      <c r="B84" s="16" t="s">
        <v>47</v>
      </c>
      <c r="C84" s="17">
        <v>2017</v>
      </c>
      <c r="D84" s="91">
        <v>-218967092093</v>
      </c>
      <c r="E84" s="68">
        <v>7067976095042</v>
      </c>
      <c r="F84" s="190">
        <f t="shared" si="1"/>
        <v>-3.0980168742590922E-2</v>
      </c>
    </row>
    <row r="85" spans="1:6" ht="15.75" thickBot="1" x14ac:dyDescent="0.3">
      <c r="A85" s="20"/>
      <c r="B85" s="4"/>
      <c r="C85" s="2">
        <v>2018</v>
      </c>
      <c r="D85" s="92">
        <v>-247025584788</v>
      </c>
      <c r="E85" s="69">
        <v>8881778299671</v>
      </c>
      <c r="F85" s="190">
        <f t="shared" si="1"/>
        <v>-2.7812626757093267E-2</v>
      </c>
    </row>
    <row r="86" spans="1:6" ht="15.75" thickBot="1" x14ac:dyDescent="0.3">
      <c r="A86" s="20"/>
      <c r="B86" s="4"/>
      <c r="C86" s="2">
        <v>2019</v>
      </c>
      <c r="D86" s="92">
        <v>-613705708539</v>
      </c>
      <c r="E86" s="69">
        <v>10337895087206</v>
      </c>
      <c r="F86" s="190">
        <f t="shared" si="1"/>
        <v>-5.9364667890517822E-2</v>
      </c>
    </row>
    <row r="87" spans="1:6" ht="15.75" thickBot="1" x14ac:dyDescent="0.3">
      <c r="A87" s="20"/>
      <c r="B87" s="4"/>
      <c r="C87" s="2">
        <v>2020</v>
      </c>
      <c r="D87" s="92">
        <v>-803135827541776</v>
      </c>
      <c r="E87" s="69">
        <v>8509017299593</v>
      </c>
      <c r="F87" s="190">
        <f t="shared" si="1"/>
        <v>-94.386437265815786</v>
      </c>
    </row>
    <row r="88" spans="1:6" ht="15.75" thickBot="1" x14ac:dyDescent="0.3">
      <c r="A88" s="21"/>
      <c r="B88" s="22"/>
      <c r="C88" s="23">
        <v>2021</v>
      </c>
      <c r="D88" s="93">
        <v>-44318292176641</v>
      </c>
      <c r="E88" s="70">
        <v>8928183492919</v>
      </c>
      <c r="F88" s="190">
        <f t="shared" si="1"/>
        <v>-4.9638643977008448</v>
      </c>
    </row>
  </sheetData>
  <mergeCells count="4">
    <mergeCell ref="A1:F2"/>
    <mergeCell ref="H3:L3"/>
    <mergeCell ref="H4:L4"/>
    <mergeCell ref="N2:R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D979-8EAC-424C-B36A-637694B4E14D}">
  <dimension ref="A1:Z138"/>
  <sheetViews>
    <sheetView topLeftCell="P1" zoomScale="85" zoomScaleNormal="85" workbookViewId="0">
      <selection activeCell="U7" sqref="U7"/>
    </sheetView>
  </sheetViews>
  <sheetFormatPr defaultRowHeight="15" x14ac:dyDescent="0.25"/>
  <cols>
    <col min="1" max="1" width="16" customWidth="1"/>
    <col min="2" max="2" width="19.85546875" customWidth="1"/>
    <col min="3" max="3" width="10.28515625" customWidth="1"/>
    <col min="4" max="4" width="34.5703125" customWidth="1"/>
    <col min="5" max="5" width="23.85546875" customWidth="1"/>
    <col min="6" max="6" width="23.28515625" customWidth="1"/>
    <col min="7" max="7" width="13.5703125" customWidth="1"/>
    <col min="8" max="8" width="23.140625" customWidth="1"/>
    <col min="9" max="9" width="25.85546875" customWidth="1"/>
    <col min="10" max="10" width="23.85546875" customWidth="1"/>
    <col min="11" max="11" width="25.42578125" customWidth="1"/>
    <col min="12" max="12" width="24.7109375" customWidth="1"/>
    <col min="14" max="14" width="9.140625" customWidth="1"/>
    <col min="15" max="15" width="15" customWidth="1"/>
    <col min="17" max="17" width="33.42578125" customWidth="1"/>
    <col min="18" max="18" width="21.85546875" customWidth="1"/>
    <col min="19" max="19" width="18.42578125" customWidth="1"/>
    <col min="23" max="23" width="11.42578125" customWidth="1"/>
    <col min="25" max="25" width="24" customWidth="1"/>
    <col min="26" max="26" width="37.5703125" customWidth="1"/>
  </cols>
  <sheetData>
    <row r="1" spans="1:26" x14ac:dyDescent="0.25">
      <c r="A1" s="102" t="s">
        <v>12</v>
      </c>
      <c r="B1" s="102"/>
      <c r="C1" s="102"/>
      <c r="D1" s="102"/>
      <c r="E1" s="102"/>
      <c r="F1" s="102"/>
    </row>
    <row r="2" spans="1:26" ht="15.75" thickBot="1" x14ac:dyDescent="0.3">
      <c r="A2" s="102"/>
      <c r="B2" s="102"/>
      <c r="C2" s="102"/>
      <c r="D2" s="102"/>
      <c r="E2" s="102"/>
      <c r="F2" s="102"/>
    </row>
    <row r="3" spans="1:26" ht="15.75" thickBot="1" x14ac:dyDescent="0.3">
      <c r="A3" s="1" t="s">
        <v>0</v>
      </c>
      <c r="B3" s="1" t="s">
        <v>1</v>
      </c>
      <c r="C3" s="1" t="s">
        <v>2</v>
      </c>
      <c r="D3" s="1" t="s">
        <v>76</v>
      </c>
      <c r="E3" s="1" t="s">
        <v>20</v>
      </c>
      <c r="F3" s="1" t="s">
        <v>72</v>
      </c>
      <c r="H3" s="94" t="s">
        <v>3</v>
      </c>
      <c r="I3" s="95"/>
      <c r="J3" s="95"/>
      <c r="K3" s="95"/>
      <c r="L3" s="95"/>
      <c r="N3" s="1" t="s">
        <v>0</v>
      </c>
      <c r="O3" s="1" t="s">
        <v>1</v>
      </c>
      <c r="P3" s="1" t="s">
        <v>2</v>
      </c>
      <c r="Q3" s="104" t="s">
        <v>76</v>
      </c>
      <c r="R3" s="105" t="s">
        <v>20</v>
      </c>
      <c r="S3" s="1" t="s">
        <v>89</v>
      </c>
      <c r="W3" s="11" t="s">
        <v>1</v>
      </c>
      <c r="X3" s="11" t="s">
        <v>2</v>
      </c>
      <c r="Y3" s="107" t="s">
        <v>21</v>
      </c>
      <c r="Z3" s="108" t="s">
        <v>90</v>
      </c>
    </row>
    <row r="4" spans="1:26" x14ac:dyDescent="0.25">
      <c r="A4" s="2">
        <v>1</v>
      </c>
      <c r="B4" s="4" t="s">
        <v>26</v>
      </c>
      <c r="C4" s="2">
        <v>2017</v>
      </c>
      <c r="D4" s="3">
        <v>71476121339935.219</v>
      </c>
      <c r="E4" s="10">
        <v>24185319087559.5</v>
      </c>
      <c r="F4" s="3">
        <f>D4/E4</f>
        <v>2.9553515949558538</v>
      </c>
      <c r="H4" s="95" t="s">
        <v>13</v>
      </c>
      <c r="I4" s="95"/>
      <c r="J4" s="95"/>
      <c r="K4" s="95"/>
      <c r="L4" s="95"/>
      <c r="N4" s="2">
        <v>1</v>
      </c>
      <c r="O4" s="4" t="s">
        <v>26</v>
      </c>
      <c r="P4" s="2">
        <v>2017</v>
      </c>
      <c r="Q4" s="92">
        <v>1926896666547.4111</v>
      </c>
      <c r="R4" s="106">
        <v>24185319087559.5</v>
      </c>
      <c r="S4" s="191">
        <f>SUM(Q4/R4)</f>
        <v>7.9672162255596313E-2</v>
      </c>
      <c r="W4" s="16" t="s">
        <v>26</v>
      </c>
      <c r="X4" s="17">
        <v>2017</v>
      </c>
      <c r="Y4" s="109">
        <v>-3226995448375</v>
      </c>
      <c r="Z4" s="110">
        <f>STDEV(Y4:Y8)</f>
        <v>1926896666547.4111</v>
      </c>
    </row>
    <row r="5" spans="1:26" x14ac:dyDescent="0.25">
      <c r="A5" s="2"/>
      <c r="B5" s="4"/>
      <c r="C5" s="2">
        <v>2018</v>
      </c>
      <c r="D5" s="3">
        <v>71476121339935.219</v>
      </c>
      <c r="E5" s="10">
        <v>29225781391416</v>
      </c>
      <c r="F5" s="3">
        <f t="shared" ref="F5:F68" si="0">D5/E5</f>
        <v>2.4456530479944227</v>
      </c>
      <c r="N5" s="2"/>
      <c r="O5" s="4"/>
      <c r="P5" s="2">
        <v>2018</v>
      </c>
      <c r="Q5" s="92">
        <v>1926896666547.4111</v>
      </c>
      <c r="R5" s="106">
        <v>29225781391416</v>
      </c>
      <c r="S5" s="191">
        <f t="shared" ref="S5:S68" si="1">SUM(Q5/R5)</f>
        <v>6.5931399429182289E-2</v>
      </c>
      <c r="W5" s="4"/>
      <c r="X5" s="2">
        <v>2018</v>
      </c>
      <c r="Y5" s="111">
        <v>70902349063</v>
      </c>
      <c r="Z5" s="112"/>
    </row>
    <row r="6" spans="1:26" x14ac:dyDescent="0.25">
      <c r="A6" s="2"/>
      <c r="B6" s="4"/>
      <c r="C6" s="2">
        <v>2019</v>
      </c>
      <c r="D6" s="3">
        <v>71476121339935.219</v>
      </c>
      <c r="E6" s="10">
        <v>33303717093923</v>
      </c>
      <c r="F6" s="3">
        <f t="shared" si="0"/>
        <v>2.1461905029507236</v>
      </c>
      <c r="N6" s="2"/>
      <c r="O6" s="4"/>
      <c r="P6" s="2">
        <v>2019</v>
      </c>
      <c r="Q6" s="92">
        <v>1926896666547.4111</v>
      </c>
      <c r="R6" s="106">
        <v>33303717093923</v>
      </c>
      <c r="S6" s="191">
        <f t="shared" si="1"/>
        <v>5.7858306360013372E-2</v>
      </c>
      <c r="W6" s="4"/>
      <c r="X6" s="2">
        <v>2019</v>
      </c>
      <c r="Y6" s="111">
        <v>496197490895</v>
      </c>
      <c r="Z6" s="112"/>
    </row>
    <row r="7" spans="1:26" x14ac:dyDescent="0.25">
      <c r="A7" s="2"/>
      <c r="B7" s="4"/>
      <c r="C7" s="2">
        <v>2020</v>
      </c>
      <c r="D7" s="3">
        <v>71476121339935.219</v>
      </c>
      <c r="E7" s="10">
        <v>37304860920550.5</v>
      </c>
      <c r="F7" s="3">
        <f t="shared" si="0"/>
        <v>1.9160002095212332</v>
      </c>
      <c r="I7" s="6" t="s">
        <v>50</v>
      </c>
      <c r="J7" s="6" t="s">
        <v>49</v>
      </c>
      <c r="K7" s="6" t="s">
        <v>52</v>
      </c>
      <c r="L7" s="6" t="s">
        <v>51</v>
      </c>
      <c r="N7" s="2"/>
      <c r="O7" s="4"/>
      <c r="P7" s="2">
        <v>2020</v>
      </c>
      <c r="Q7" s="92">
        <v>1926896666547.4111</v>
      </c>
      <c r="R7" s="106">
        <v>37304860920550.5</v>
      </c>
      <c r="S7" s="191">
        <f t="shared" si="1"/>
        <v>5.1652696699531785E-2</v>
      </c>
      <c r="W7" s="4"/>
      <c r="X7" s="2">
        <v>2020</v>
      </c>
      <c r="Y7" s="111">
        <v>1378098474761</v>
      </c>
      <c r="Z7" s="112"/>
    </row>
    <row r="8" spans="1:26" ht="15.75" thickBot="1" x14ac:dyDescent="0.3">
      <c r="A8" s="2"/>
      <c r="B8" s="4"/>
      <c r="C8" s="2">
        <v>2021</v>
      </c>
      <c r="D8" s="3">
        <v>71476121339935.219</v>
      </c>
      <c r="E8" s="10">
        <v>38997113000000</v>
      </c>
      <c r="F8" s="3">
        <f t="shared" si="0"/>
        <v>1.8328567383933068</v>
      </c>
      <c r="G8" t="s">
        <v>26</v>
      </c>
      <c r="H8">
        <v>2017</v>
      </c>
      <c r="I8" s="8">
        <v>28332948012950</v>
      </c>
      <c r="J8" s="9">
        <v>20037690162169</v>
      </c>
      <c r="K8" s="6">
        <v>2</v>
      </c>
      <c r="L8" s="8">
        <f>SUM(I8+J8)/K8</f>
        <v>24185319087559.5</v>
      </c>
      <c r="N8" s="2"/>
      <c r="O8" s="4"/>
      <c r="P8" s="2">
        <v>2021</v>
      </c>
      <c r="Q8" s="92">
        <v>1926896666547.4111</v>
      </c>
      <c r="R8" s="106">
        <v>38997113000000</v>
      </c>
      <c r="S8" s="191">
        <f t="shared" si="1"/>
        <v>4.9411264535080102E-2</v>
      </c>
      <c r="W8" s="22"/>
      <c r="X8" s="23">
        <v>2021</v>
      </c>
      <c r="Y8" s="113">
        <v>1516184833702</v>
      </c>
      <c r="Z8" s="114"/>
    </row>
    <row r="9" spans="1:26" x14ac:dyDescent="0.25">
      <c r="A9" s="2">
        <v>2</v>
      </c>
      <c r="B9" s="4" t="s">
        <v>27</v>
      </c>
      <c r="C9" s="2">
        <v>2017</v>
      </c>
      <c r="D9" s="3">
        <v>71476121339935.219</v>
      </c>
      <c r="E9" s="10">
        <v>656180982000000</v>
      </c>
      <c r="F9" s="3">
        <f t="shared" si="0"/>
        <v>0.10892745035383428</v>
      </c>
      <c r="H9">
        <v>2018</v>
      </c>
      <c r="I9" s="8">
        <v>30118614769882</v>
      </c>
      <c r="J9" s="8">
        <v>28332948012950</v>
      </c>
      <c r="K9" s="6">
        <v>2</v>
      </c>
      <c r="L9" s="8">
        <f t="shared" ref="L9:L12" si="2">SUM(I9+J9)/K9</f>
        <v>29225781391416</v>
      </c>
      <c r="N9" s="2">
        <v>2</v>
      </c>
      <c r="O9" s="4" t="s">
        <v>27</v>
      </c>
      <c r="P9" s="2">
        <v>2017</v>
      </c>
      <c r="Q9" s="92">
        <v>48008710988252.836</v>
      </c>
      <c r="R9" s="106">
        <v>656180982000000</v>
      </c>
      <c r="S9" s="191">
        <f t="shared" si="1"/>
        <v>7.3163825690170395E-2</v>
      </c>
      <c r="W9" s="16" t="s">
        <v>91</v>
      </c>
      <c r="X9" s="17">
        <v>2017</v>
      </c>
      <c r="Y9" s="109">
        <v>1379176412000</v>
      </c>
      <c r="Z9" s="110">
        <f>STDEV(Y9:Y13)</f>
        <v>1493090355205.782</v>
      </c>
    </row>
    <row r="10" spans="1:26" x14ac:dyDescent="0.25">
      <c r="A10" s="2"/>
      <c r="B10" s="4"/>
      <c r="C10" s="2">
        <v>2018</v>
      </c>
      <c r="D10" s="3">
        <v>71476121339935.219</v>
      </c>
      <c r="E10" s="10">
        <v>758951047500000</v>
      </c>
      <c r="F10" s="3">
        <f t="shared" si="0"/>
        <v>9.4177511942804479E-2</v>
      </c>
      <c r="H10">
        <v>2019</v>
      </c>
      <c r="I10" s="8">
        <v>36515833214549</v>
      </c>
      <c r="J10" s="8">
        <v>30091600973297</v>
      </c>
      <c r="K10" s="6">
        <v>2</v>
      </c>
      <c r="L10" s="8">
        <f t="shared" si="2"/>
        <v>33303717093923</v>
      </c>
      <c r="N10" s="2"/>
      <c r="O10" s="4"/>
      <c r="P10" s="2">
        <v>2018</v>
      </c>
      <c r="Q10" s="92">
        <v>48008710988252.836</v>
      </c>
      <c r="R10" s="106">
        <v>758951047500000</v>
      </c>
      <c r="S10" s="191">
        <f t="shared" si="1"/>
        <v>6.3256663452003259E-2</v>
      </c>
      <c r="W10" s="4"/>
      <c r="X10" s="2">
        <v>2018</v>
      </c>
      <c r="Y10" s="111">
        <v>1874578431000</v>
      </c>
      <c r="Z10" s="112"/>
    </row>
    <row r="11" spans="1:26" x14ac:dyDescent="0.25">
      <c r="A11" s="2"/>
      <c r="B11" s="4"/>
      <c r="C11" s="2">
        <v>2019</v>
      </c>
      <c r="D11" s="3">
        <v>71476121339935.219</v>
      </c>
      <c r="E11" s="10">
        <v>827088609500000</v>
      </c>
      <c r="F11" s="3">
        <f t="shared" si="0"/>
        <v>8.641894050885876E-2</v>
      </c>
      <c r="H11">
        <v>2020</v>
      </c>
      <c r="I11" s="8">
        <v>38093888626552</v>
      </c>
      <c r="J11" s="8">
        <v>36515833214549</v>
      </c>
      <c r="K11" s="6">
        <v>2</v>
      </c>
      <c r="L11" s="8">
        <f t="shared" si="2"/>
        <v>37304860920550.5</v>
      </c>
      <c r="N11" s="2"/>
      <c r="O11" s="4"/>
      <c r="P11" s="2">
        <v>2019</v>
      </c>
      <c r="Q11" s="92">
        <v>48008710988252.836</v>
      </c>
      <c r="R11" s="106">
        <v>827088609500000</v>
      </c>
      <c r="S11" s="191">
        <f t="shared" si="1"/>
        <v>5.804542637490262E-2</v>
      </c>
      <c r="W11" s="4"/>
      <c r="X11" s="2">
        <v>2019</v>
      </c>
      <c r="Y11" s="111">
        <v>1633837222000</v>
      </c>
      <c r="Z11" s="112"/>
    </row>
    <row r="12" spans="1:26" x14ac:dyDescent="0.25">
      <c r="A12" s="2"/>
      <c r="B12" s="4"/>
      <c r="C12" s="2">
        <v>2020</v>
      </c>
      <c r="D12" s="3">
        <v>71476121339935.219</v>
      </c>
      <c r="E12" s="10">
        <v>868471316500000</v>
      </c>
      <c r="F12" s="3">
        <f t="shared" si="0"/>
        <v>8.2301073140779099E-2</v>
      </c>
      <c r="H12">
        <v>2021</v>
      </c>
      <c r="I12" s="8">
        <v>39900338000000</v>
      </c>
      <c r="J12" s="8">
        <v>38093888000000</v>
      </c>
      <c r="K12" s="6">
        <v>2</v>
      </c>
      <c r="L12" s="8">
        <f t="shared" si="2"/>
        <v>38997113000000</v>
      </c>
      <c r="N12" s="2"/>
      <c r="O12" s="4"/>
      <c r="P12" s="2">
        <v>2020</v>
      </c>
      <c r="Q12" s="92">
        <v>48008710988252.836</v>
      </c>
      <c r="R12" s="106">
        <v>868471316500000</v>
      </c>
      <c r="S12" s="191">
        <f t="shared" si="1"/>
        <v>5.5279558548613085E-2</v>
      </c>
      <c r="W12" s="4"/>
      <c r="X12" s="2">
        <v>2020</v>
      </c>
      <c r="Y12" s="111">
        <v>2218674280000</v>
      </c>
      <c r="Z12" s="112"/>
    </row>
    <row r="13" spans="1:26" ht="15.75" thickBot="1" x14ac:dyDescent="0.3">
      <c r="A13" s="2"/>
      <c r="B13" s="4"/>
      <c r="C13" s="2">
        <v>2021</v>
      </c>
      <c r="D13" s="3">
        <v>71476121339935.219</v>
      </c>
      <c r="E13" s="10">
        <v>928087558500000</v>
      </c>
      <c r="F13" s="3">
        <f t="shared" si="0"/>
        <v>7.7014416027143859E-2</v>
      </c>
      <c r="L13" s="8"/>
      <c r="N13" s="2"/>
      <c r="O13" s="4"/>
      <c r="P13" s="2">
        <v>2021</v>
      </c>
      <c r="Q13" s="92">
        <v>48008710988252.836</v>
      </c>
      <c r="R13" s="106">
        <v>928087558500000</v>
      </c>
      <c r="S13" s="191">
        <f t="shared" si="1"/>
        <v>5.1728644079493749E-2</v>
      </c>
      <c r="W13" s="22"/>
      <c r="X13" s="23">
        <v>2021</v>
      </c>
      <c r="Y13" s="113">
        <v>5042665000000</v>
      </c>
      <c r="Z13" s="114"/>
    </row>
    <row r="14" spans="1:26" x14ac:dyDescent="0.25">
      <c r="A14" s="2">
        <v>3</v>
      </c>
      <c r="B14" s="4" t="s">
        <v>28</v>
      </c>
      <c r="C14" s="2">
        <v>2017</v>
      </c>
      <c r="D14" s="3">
        <v>71476121339935.219</v>
      </c>
      <c r="E14" s="10">
        <v>1064946434000</v>
      </c>
      <c r="F14" s="3">
        <f t="shared" si="0"/>
        <v>67.117104727480793</v>
      </c>
      <c r="I14" s="6" t="s">
        <v>50</v>
      </c>
      <c r="J14" s="6" t="s">
        <v>49</v>
      </c>
      <c r="K14" s="6" t="s">
        <v>52</v>
      </c>
      <c r="L14" s="6" t="s">
        <v>51</v>
      </c>
      <c r="N14" s="2">
        <v>3</v>
      </c>
      <c r="O14" s="4" t="s">
        <v>28</v>
      </c>
      <c r="P14" s="2">
        <v>2017</v>
      </c>
      <c r="Q14" s="92">
        <v>13356470695261.273</v>
      </c>
      <c r="R14" s="106">
        <v>1325842433108</v>
      </c>
      <c r="S14" s="191">
        <f t="shared" si="1"/>
        <v>10.073950238529806</v>
      </c>
      <c r="W14" s="16" t="s">
        <v>27</v>
      </c>
      <c r="X14" s="17">
        <v>2017</v>
      </c>
      <c r="Y14" s="109">
        <v>33625853000000</v>
      </c>
      <c r="Z14" s="110">
        <f>STDEV(Y14:Y18)</f>
        <v>48008710988252.836</v>
      </c>
    </row>
    <row r="15" spans="1:26" x14ac:dyDescent="0.25">
      <c r="A15" s="2"/>
      <c r="B15" s="4"/>
      <c r="C15" s="2">
        <v>2018</v>
      </c>
      <c r="D15" s="3">
        <v>71476121339935.219</v>
      </c>
      <c r="E15" s="10">
        <v>1211573367000</v>
      </c>
      <c r="F15" s="3">
        <f t="shared" si="0"/>
        <v>58.994463964587311</v>
      </c>
      <c r="G15" t="s">
        <v>28</v>
      </c>
      <c r="H15">
        <v>2017</v>
      </c>
      <c r="I15" s="8">
        <v>1126248442000</v>
      </c>
      <c r="J15" s="9">
        <v>1003644426000</v>
      </c>
      <c r="K15" s="6">
        <v>2</v>
      </c>
      <c r="L15" s="8">
        <f>SUM(I15+J15)/K15</f>
        <v>1064946434000</v>
      </c>
      <c r="N15" s="2"/>
      <c r="O15" s="4"/>
      <c r="P15" s="2">
        <v>2018</v>
      </c>
      <c r="Q15" s="92">
        <v>13356470695261.273</v>
      </c>
      <c r="R15" s="106">
        <v>1060012707032</v>
      </c>
      <c r="S15" s="191">
        <f t="shared" si="1"/>
        <v>12.600293002768753</v>
      </c>
      <c r="W15" s="4"/>
      <c r="X15" s="2">
        <v>2018</v>
      </c>
      <c r="Y15" s="111">
        <v>-4274095000000</v>
      </c>
      <c r="Z15" s="112"/>
    </row>
    <row r="16" spans="1:26" x14ac:dyDescent="0.25">
      <c r="A16" s="2"/>
      <c r="B16" s="4"/>
      <c r="C16" s="2">
        <v>2019</v>
      </c>
      <c r="D16" s="3">
        <v>71476121339935.219</v>
      </c>
      <c r="E16" s="10">
        <v>1356828566000</v>
      </c>
      <c r="F16" s="3">
        <f t="shared" si="0"/>
        <v>52.678815239459823</v>
      </c>
      <c r="H16">
        <v>2018</v>
      </c>
      <c r="I16" s="8">
        <v>1296898292000</v>
      </c>
      <c r="J16" s="8">
        <v>1126248442000</v>
      </c>
      <c r="K16" s="6">
        <v>2</v>
      </c>
      <c r="L16" s="8">
        <f t="shared" ref="L16:L19" si="3">SUM(I16+J16)/K16</f>
        <v>1211573367000</v>
      </c>
      <c r="N16" s="2"/>
      <c r="O16" s="4"/>
      <c r="P16" s="2">
        <v>2019</v>
      </c>
      <c r="Q16" s="92">
        <v>13356470695261.273</v>
      </c>
      <c r="R16" s="106">
        <v>832734343542</v>
      </c>
      <c r="S16" s="191">
        <f t="shared" si="1"/>
        <v>16.039293682124477</v>
      </c>
      <c r="W16" s="4"/>
      <c r="X16" s="2">
        <v>2019</v>
      </c>
      <c r="Y16" s="111">
        <v>-12611042000000</v>
      </c>
      <c r="Z16" s="112"/>
    </row>
    <row r="17" spans="1:26" x14ac:dyDescent="0.25">
      <c r="A17" s="2"/>
      <c r="B17" s="4"/>
      <c r="C17" s="2">
        <v>2020</v>
      </c>
      <c r="D17" s="3">
        <v>71476121339935.219</v>
      </c>
      <c r="E17" s="10">
        <v>1464281734000</v>
      </c>
      <c r="F17" s="3">
        <f t="shared" si="0"/>
        <v>48.813093600971747</v>
      </c>
      <c r="H17">
        <v>2019</v>
      </c>
      <c r="I17" s="8">
        <v>1416758840000</v>
      </c>
      <c r="J17" s="8">
        <v>1296898292000</v>
      </c>
      <c r="K17" s="6">
        <v>2</v>
      </c>
      <c r="L17" s="8">
        <f>SUM(I17+J17)/K17</f>
        <v>1356828566000</v>
      </c>
      <c r="N17" s="2"/>
      <c r="O17" s="4"/>
      <c r="P17" s="2">
        <v>2020</v>
      </c>
      <c r="Q17" s="92">
        <v>13356470695261.273</v>
      </c>
      <c r="R17" s="106">
        <v>615410336998</v>
      </c>
      <c r="S17" s="191">
        <f t="shared" si="1"/>
        <v>21.703357731062422</v>
      </c>
      <c r="W17" s="4"/>
      <c r="X17" s="2">
        <v>2020</v>
      </c>
      <c r="Y17" s="111">
        <v>74253924000000</v>
      </c>
      <c r="Z17" s="112"/>
    </row>
    <row r="18" spans="1:26" ht="15.75" thickBot="1" x14ac:dyDescent="0.3">
      <c r="A18" s="2"/>
      <c r="B18" s="4"/>
      <c r="C18" s="2">
        <v>2021</v>
      </c>
      <c r="D18" s="3">
        <v>71476121339935.219</v>
      </c>
      <c r="E18" s="10">
        <v>1594951181000</v>
      </c>
      <c r="F18" s="3">
        <f t="shared" si="0"/>
        <v>44.813986905305299</v>
      </c>
      <c r="H18">
        <v>2020</v>
      </c>
      <c r="I18" s="8">
        <v>1511804628000</v>
      </c>
      <c r="J18" s="8">
        <v>1416758840000</v>
      </c>
      <c r="K18" s="6">
        <v>2</v>
      </c>
      <c r="L18" s="8">
        <f t="shared" si="3"/>
        <v>1464281734000</v>
      </c>
      <c r="N18" s="2"/>
      <c r="O18" s="4"/>
      <c r="P18" s="2">
        <v>2021</v>
      </c>
      <c r="Q18" s="92">
        <v>13356470695261.273</v>
      </c>
      <c r="R18" s="106">
        <v>1497273021000</v>
      </c>
      <c r="S18" s="191">
        <f t="shared" si="1"/>
        <v>8.920531197670778</v>
      </c>
      <c r="W18" s="22"/>
      <c r="X18" s="23">
        <v>2021</v>
      </c>
      <c r="Y18" s="113">
        <v>97479025000000</v>
      </c>
      <c r="Z18" s="114"/>
    </row>
    <row r="19" spans="1:26" x14ac:dyDescent="0.25">
      <c r="A19" s="2">
        <v>4</v>
      </c>
      <c r="B19" s="4" t="s">
        <v>29</v>
      </c>
      <c r="C19" s="2">
        <v>2017</v>
      </c>
      <c r="D19" s="3">
        <v>71476121339935.219</v>
      </c>
      <c r="E19" s="10">
        <v>237766873000000</v>
      </c>
      <c r="F19" s="3">
        <f t="shared" si="0"/>
        <v>0.30061429684502439</v>
      </c>
      <c r="H19">
        <v>2021</v>
      </c>
      <c r="I19" s="8">
        <v>1678097734000</v>
      </c>
      <c r="J19" s="8">
        <v>1511804628000</v>
      </c>
      <c r="K19" s="6">
        <v>2</v>
      </c>
      <c r="L19" s="8">
        <f t="shared" si="3"/>
        <v>1594951181000</v>
      </c>
      <c r="N19" s="2">
        <v>4</v>
      </c>
      <c r="O19" s="4" t="s">
        <v>29</v>
      </c>
      <c r="P19" s="2">
        <v>2017</v>
      </c>
      <c r="Q19" s="92">
        <v>15438775665565.85</v>
      </c>
      <c r="R19" s="106">
        <v>237766873000000</v>
      </c>
      <c r="S19" s="191">
        <f t="shared" si="1"/>
        <v>6.4932408248334281E-2</v>
      </c>
      <c r="W19" s="16" t="s">
        <v>28</v>
      </c>
      <c r="X19" s="17">
        <v>2017</v>
      </c>
      <c r="Y19" s="109">
        <v>39299109000000</v>
      </c>
      <c r="Z19" s="110">
        <f>STDEV(Y19:Y23)</f>
        <v>13356470695261.273</v>
      </c>
    </row>
    <row r="20" spans="1:26" x14ac:dyDescent="0.25">
      <c r="A20" s="2"/>
      <c r="B20" s="4"/>
      <c r="C20" s="2">
        <v>2018</v>
      </c>
      <c r="D20" s="3">
        <v>71476121339935.219</v>
      </c>
      <c r="E20" s="10">
        <v>283900730500000</v>
      </c>
      <c r="F20" s="3">
        <f t="shared" si="0"/>
        <v>0.25176448547368291</v>
      </c>
      <c r="N20" s="2"/>
      <c r="O20" s="4"/>
      <c r="P20" s="2">
        <v>2018</v>
      </c>
      <c r="Q20" s="92">
        <v>15438775665565.85</v>
      </c>
      <c r="R20" s="106">
        <v>283900730500000</v>
      </c>
      <c r="S20" s="191">
        <f t="shared" si="1"/>
        <v>5.4380894471019507E-2</v>
      </c>
      <c r="W20" s="4"/>
      <c r="X20" s="2">
        <v>2018</v>
      </c>
      <c r="Y20" s="111">
        <v>57262380000000</v>
      </c>
      <c r="Z20" s="112"/>
    </row>
    <row r="21" spans="1:26" x14ac:dyDescent="0.25">
      <c r="A21" s="2"/>
      <c r="B21" s="4"/>
      <c r="C21" s="2">
        <v>2019</v>
      </c>
      <c r="D21" s="3">
        <v>71476121339935.219</v>
      </c>
      <c r="E21" s="10">
        <v>309106511000000</v>
      </c>
      <c r="F21" s="3">
        <f t="shared" si="0"/>
        <v>0.23123460294867493</v>
      </c>
      <c r="I21" s="6" t="s">
        <v>50</v>
      </c>
      <c r="J21" s="6" t="s">
        <v>49</v>
      </c>
      <c r="K21" s="6" t="s">
        <v>52</v>
      </c>
      <c r="L21" s="6" t="s">
        <v>51</v>
      </c>
      <c r="N21" s="2"/>
      <c r="O21" s="4"/>
      <c r="P21" s="2">
        <v>2019</v>
      </c>
      <c r="Q21" s="92">
        <v>15438775665565.85</v>
      </c>
      <c r="R21" s="106">
        <v>309106511000000</v>
      </c>
      <c r="S21" s="191">
        <f t="shared" si="1"/>
        <v>4.9946458958820994E-2</v>
      </c>
      <c r="W21" s="4"/>
      <c r="X21" s="2">
        <v>2019</v>
      </c>
      <c r="Y21" s="111">
        <v>44583078000000</v>
      </c>
      <c r="Z21" s="112"/>
    </row>
    <row r="22" spans="1:26" x14ac:dyDescent="0.25">
      <c r="A22" s="2"/>
      <c r="B22" s="4"/>
      <c r="C22" s="2">
        <v>2020</v>
      </c>
      <c r="D22" s="3">
        <v>71476121339935.219</v>
      </c>
      <c r="E22" s="10">
        <v>336492617000000</v>
      </c>
      <c r="F22" s="3">
        <f t="shared" si="0"/>
        <v>0.2124151251138304</v>
      </c>
      <c r="G22" t="s">
        <v>29</v>
      </c>
      <c r="H22">
        <v>2017</v>
      </c>
      <c r="I22" s="8">
        <v>261365267000000</v>
      </c>
      <c r="J22" s="9">
        <v>214168479000000</v>
      </c>
      <c r="K22" s="6">
        <v>2</v>
      </c>
      <c r="L22" s="8">
        <f>SUM(I22+J22)/K22</f>
        <v>237766873000000</v>
      </c>
      <c r="N22" s="2"/>
      <c r="O22" s="4"/>
      <c r="P22" s="2">
        <v>2020</v>
      </c>
      <c r="Q22" s="92">
        <v>15438775665565.85</v>
      </c>
      <c r="R22" s="106">
        <v>336492617000000</v>
      </c>
      <c r="S22" s="191">
        <f t="shared" si="1"/>
        <v>4.5881469267320805E-2</v>
      </c>
      <c r="W22" s="4"/>
      <c r="X22" s="2">
        <v>2020</v>
      </c>
      <c r="Y22" s="111">
        <v>66689187000000</v>
      </c>
      <c r="Z22" s="112"/>
    </row>
    <row r="23" spans="1:26" ht="15.75" thickBot="1" x14ac:dyDescent="0.3">
      <c r="A23" s="2"/>
      <c r="B23" s="4"/>
      <c r="C23" s="2">
        <v>2021</v>
      </c>
      <c r="D23" s="3">
        <v>71476121339935.219</v>
      </c>
      <c r="E23" s="10">
        <v>366538358500000</v>
      </c>
      <c r="F23" s="3">
        <f t="shared" si="0"/>
        <v>0.19500311408726739</v>
      </c>
      <c r="H23">
        <v>2018</v>
      </c>
      <c r="I23" s="8">
        <v>306436194000000</v>
      </c>
      <c r="J23" s="8">
        <v>261365267000000</v>
      </c>
      <c r="K23" s="6">
        <v>2</v>
      </c>
      <c r="L23" s="8">
        <f t="shared" ref="L23:L26" si="4">SUM(I23+J23)/K23</f>
        <v>283900730500000</v>
      </c>
      <c r="N23" s="2"/>
      <c r="O23" s="4"/>
      <c r="P23" s="2">
        <v>2021</v>
      </c>
      <c r="Q23" s="92">
        <v>15438775665565.85</v>
      </c>
      <c r="R23" s="106">
        <v>366538358500000</v>
      </c>
      <c r="S23" s="191">
        <f t="shared" si="1"/>
        <v>4.2120491096065867E-2</v>
      </c>
      <c r="W23" s="22"/>
      <c r="X23" s="23">
        <v>2021</v>
      </c>
      <c r="Y23" s="113">
        <v>69769949000000</v>
      </c>
      <c r="Z23" s="114"/>
    </row>
    <row r="24" spans="1:26" x14ac:dyDescent="0.25">
      <c r="A24" s="2">
        <v>5</v>
      </c>
      <c r="B24" s="4" t="s">
        <v>30</v>
      </c>
      <c r="C24" s="2">
        <v>2017</v>
      </c>
      <c r="D24" s="3">
        <v>71476121339935.219</v>
      </c>
      <c r="E24" s="10">
        <v>108649312500000</v>
      </c>
      <c r="F24" s="3">
        <f t="shared" si="0"/>
        <v>0.65786077882393612</v>
      </c>
      <c r="H24">
        <v>2019</v>
      </c>
      <c r="I24" s="8">
        <v>311776828000000</v>
      </c>
      <c r="J24" s="8">
        <v>306436194000000</v>
      </c>
      <c r="K24" s="6">
        <v>2</v>
      </c>
      <c r="L24" s="8">
        <f t="shared" si="4"/>
        <v>309106511000000</v>
      </c>
      <c r="N24" s="2">
        <v>5</v>
      </c>
      <c r="O24" s="4" t="s">
        <v>30</v>
      </c>
      <c r="P24" s="2">
        <v>2017</v>
      </c>
      <c r="Q24" s="92">
        <v>7494006683404.5322</v>
      </c>
      <c r="R24" s="106">
        <v>108649312500000</v>
      </c>
      <c r="S24" s="191">
        <f>SUM(Q24/R24)</f>
        <v>6.8974266941675605E-2</v>
      </c>
      <c r="W24" s="16" t="s">
        <v>29</v>
      </c>
      <c r="X24" s="17">
        <v>2017</v>
      </c>
      <c r="Y24" s="109">
        <v>299688000000</v>
      </c>
      <c r="Z24" s="110">
        <f>STDEV(Y24:Y28)</f>
        <v>15438775665565.85</v>
      </c>
    </row>
    <row r="25" spans="1:26" x14ac:dyDescent="0.25">
      <c r="A25" s="2"/>
      <c r="B25" s="4"/>
      <c r="C25" s="2">
        <v>2018</v>
      </c>
      <c r="D25" s="3">
        <v>71476121339935.219</v>
      </c>
      <c r="E25" s="10">
        <v>117585777500000</v>
      </c>
      <c r="F25" s="3">
        <f t="shared" si="0"/>
        <v>0.60786366225230959</v>
      </c>
      <c r="H25">
        <v>2020</v>
      </c>
      <c r="I25" s="8">
        <v>361208406000000</v>
      </c>
      <c r="J25" s="8">
        <v>311776828000000</v>
      </c>
      <c r="K25" s="6">
        <v>2</v>
      </c>
      <c r="L25" s="8">
        <f t="shared" si="4"/>
        <v>336492617000000</v>
      </c>
      <c r="N25" s="2"/>
      <c r="O25" s="4"/>
      <c r="P25" s="2">
        <v>2018</v>
      </c>
      <c r="Q25" s="92">
        <v>7494006683404.5322</v>
      </c>
      <c r="R25" s="106">
        <v>117585777500000</v>
      </c>
      <c r="S25" s="191">
        <f t="shared" si="1"/>
        <v>6.3732254382589185E-2</v>
      </c>
      <c r="W25" s="4"/>
      <c r="X25" s="2">
        <v>2018</v>
      </c>
      <c r="Y25" s="111">
        <v>-2410430000000</v>
      </c>
      <c r="Z25" s="112"/>
    </row>
    <row r="26" spans="1:26" x14ac:dyDescent="0.25">
      <c r="A26" s="2"/>
      <c r="B26" s="4"/>
      <c r="C26" s="2">
        <v>2019</v>
      </c>
      <c r="D26" s="3">
        <v>71476121339935.219</v>
      </c>
      <c r="E26" s="10">
        <v>121863930500000</v>
      </c>
      <c r="F26" s="3">
        <f t="shared" si="0"/>
        <v>0.5865240112203276</v>
      </c>
      <c r="H26">
        <v>2021</v>
      </c>
      <c r="I26" s="8">
        <v>371868311000000</v>
      </c>
      <c r="J26" s="8">
        <v>361208406000000</v>
      </c>
      <c r="K26" s="6">
        <v>2</v>
      </c>
      <c r="L26" s="8">
        <f t="shared" si="4"/>
        <v>366538358500000</v>
      </c>
      <c r="N26" s="2"/>
      <c r="O26" s="4"/>
      <c r="P26" s="2">
        <v>2019</v>
      </c>
      <c r="Q26" s="92">
        <v>7494006683404.5322</v>
      </c>
      <c r="R26" s="106">
        <v>121863930500000</v>
      </c>
      <c r="S26" s="191">
        <f t="shared" si="1"/>
        <v>6.1494870981570159E-2</v>
      </c>
      <c r="W26" s="4"/>
      <c r="X26" s="2">
        <v>2019</v>
      </c>
      <c r="Y26" s="111">
        <v>-14828361000000</v>
      </c>
      <c r="Z26" s="112"/>
    </row>
    <row r="27" spans="1:26" x14ac:dyDescent="0.25">
      <c r="A27" s="2"/>
      <c r="B27" s="4"/>
      <c r="C27" s="2">
        <v>2020</v>
      </c>
      <c r="D27" s="3">
        <v>71476121339935.219</v>
      </c>
      <c r="E27" s="10">
        <v>132235238000000</v>
      </c>
      <c r="F27" s="3">
        <f t="shared" si="0"/>
        <v>0.54052249930487684</v>
      </c>
      <c r="N27" s="2"/>
      <c r="O27" s="4"/>
      <c r="P27" s="2">
        <v>2020</v>
      </c>
      <c r="Q27" s="92">
        <v>7494006683404.5322</v>
      </c>
      <c r="R27" s="106">
        <v>132235238000000</v>
      </c>
      <c r="S27" s="191">
        <f t="shared" si="1"/>
        <v>5.6671782777027502E-2</v>
      </c>
      <c r="W27" s="4"/>
      <c r="X27" s="2">
        <v>2020</v>
      </c>
      <c r="Y27" s="111">
        <v>26658603000000</v>
      </c>
      <c r="Z27" s="112"/>
    </row>
    <row r="28" spans="1:26" ht="15.75" thickBot="1" x14ac:dyDescent="0.3">
      <c r="A28" s="2"/>
      <c r="B28" s="4"/>
      <c r="C28" s="2">
        <v>2021</v>
      </c>
      <c r="D28" s="3">
        <v>71476121339935.219</v>
      </c>
      <c r="E28" s="10">
        <v>149645049500000</v>
      </c>
      <c r="F28" s="3">
        <f t="shared" si="0"/>
        <v>0.47763772726698334</v>
      </c>
      <c r="I28" s="6" t="s">
        <v>50</v>
      </c>
      <c r="J28" s="6" t="s">
        <v>49</v>
      </c>
      <c r="K28" s="6" t="s">
        <v>52</v>
      </c>
      <c r="L28" s="6" t="s">
        <v>51</v>
      </c>
      <c r="N28" s="2"/>
      <c r="O28" s="4"/>
      <c r="P28" s="2">
        <v>2021</v>
      </c>
      <c r="Q28" s="92">
        <v>7494006683404.5322</v>
      </c>
      <c r="R28" s="106">
        <v>149645049500000</v>
      </c>
      <c r="S28" s="191">
        <f t="shared" si="1"/>
        <v>5.0078547258621688E-2</v>
      </c>
      <c r="W28" s="22"/>
      <c r="X28" s="23">
        <v>2021</v>
      </c>
      <c r="Y28" s="113">
        <v>9551932000000</v>
      </c>
      <c r="Z28" s="114"/>
    </row>
    <row r="29" spans="1:26" x14ac:dyDescent="0.25">
      <c r="A29" s="2">
        <v>6</v>
      </c>
      <c r="B29" s="4" t="s">
        <v>31</v>
      </c>
      <c r="C29" s="2">
        <v>2017</v>
      </c>
      <c r="D29" s="3">
        <v>71476121339935.219</v>
      </c>
      <c r="E29" s="10">
        <v>47275815500000</v>
      </c>
      <c r="F29" s="3">
        <f t="shared" si="0"/>
        <v>1.5118961055242974</v>
      </c>
      <c r="G29" t="s">
        <v>30</v>
      </c>
      <c r="H29">
        <v>2017</v>
      </c>
      <c r="I29" s="8">
        <v>114980168000000</v>
      </c>
      <c r="J29" s="9">
        <v>102318457000000</v>
      </c>
      <c r="K29" s="6">
        <v>2</v>
      </c>
      <c r="L29" s="8">
        <f>SUM(I29+J29)/K29</f>
        <v>108649312500000</v>
      </c>
      <c r="N29" s="2">
        <v>6</v>
      </c>
      <c r="O29" s="4" t="s">
        <v>31</v>
      </c>
      <c r="P29" s="2">
        <v>2017</v>
      </c>
      <c r="Q29" s="92">
        <v>10364280753501.631</v>
      </c>
      <c r="R29" s="106">
        <v>47275815500000</v>
      </c>
      <c r="S29" s="191">
        <f t="shared" si="1"/>
        <v>0.21923007871755551</v>
      </c>
      <c r="W29" s="16" t="s">
        <v>92</v>
      </c>
      <c r="X29" s="17">
        <v>2017</v>
      </c>
      <c r="Y29" s="109">
        <v>478343000000</v>
      </c>
      <c r="Z29" s="110">
        <f>STDEV(Y29:Y33)</f>
        <v>1204306019846.9907</v>
      </c>
    </row>
    <row r="30" spans="1:26" x14ac:dyDescent="0.25">
      <c r="A30" s="2"/>
      <c r="B30" s="4"/>
      <c r="C30" s="2">
        <v>2018</v>
      </c>
      <c r="D30" s="3">
        <v>71476121339935.219</v>
      </c>
      <c r="E30" s="10">
        <v>57103899500000</v>
      </c>
      <c r="F30" s="3">
        <f t="shared" si="0"/>
        <v>1.2516854709709486</v>
      </c>
      <c r="H30">
        <v>2018</v>
      </c>
      <c r="I30" s="8">
        <v>120191387000000</v>
      </c>
      <c r="J30" s="8">
        <v>114980168000000</v>
      </c>
      <c r="K30" s="6">
        <v>2</v>
      </c>
      <c r="L30" s="8">
        <f t="shared" ref="L30:L33" si="5">SUM(I30+J30)/K30</f>
        <v>117585777500000</v>
      </c>
      <c r="N30" s="2"/>
      <c r="O30" s="4"/>
      <c r="P30" s="2">
        <v>2018</v>
      </c>
      <c r="Q30" s="92">
        <v>10364280753501.631</v>
      </c>
      <c r="R30" s="106">
        <v>57103899500000</v>
      </c>
      <c r="S30" s="191">
        <f t="shared" si="1"/>
        <v>0.18149865148003827</v>
      </c>
      <c r="W30" s="4"/>
      <c r="X30" s="2">
        <v>2018</v>
      </c>
      <c r="Y30" s="111">
        <v>879000000000</v>
      </c>
      <c r="Z30" s="112"/>
    </row>
    <row r="31" spans="1:26" x14ac:dyDescent="0.25">
      <c r="A31" s="2"/>
      <c r="B31" s="4"/>
      <c r="C31" s="2">
        <v>2019</v>
      </c>
      <c r="D31" s="3">
        <v>71476121339935.219</v>
      </c>
      <c r="E31" s="10">
        <v>69702204000000</v>
      </c>
      <c r="F31" s="3">
        <f t="shared" si="0"/>
        <v>1.0254499461729392</v>
      </c>
      <c r="H31">
        <v>2019</v>
      </c>
      <c r="I31" s="8">
        <v>123536474000000</v>
      </c>
      <c r="J31" s="8">
        <v>120191387000000</v>
      </c>
      <c r="K31" s="6">
        <v>2</v>
      </c>
      <c r="L31" s="8">
        <f t="shared" si="5"/>
        <v>121863930500000</v>
      </c>
      <c r="N31" s="2"/>
      <c r="O31" s="4"/>
      <c r="P31" s="2">
        <v>2019</v>
      </c>
      <c r="Q31" s="92">
        <v>10364280753501.631</v>
      </c>
      <c r="R31" s="106">
        <v>69702204000000</v>
      </c>
      <c r="S31" s="191">
        <f t="shared" si="1"/>
        <v>0.14869373073915468</v>
      </c>
      <c r="W31" s="4"/>
      <c r="X31" s="2">
        <v>2019</v>
      </c>
      <c r="Y31" s="111">
        <v>-1098255000000</v>
      </c>
      <c r="Z31" s="112"/>
    </row>
    <row r="32" spans="1:26" x14ac:dyDescent="0.25">
      <c r="A32" s="2"/>
      <c r="B32" s="4"/>
      <c r="C32" s="2">
        <v>2020</v>
      </c>
      <c r="D32" s="3">
        <v>71476121339935.219</v>
      </c>
      <c r="E32" s="10">
        <v>80187882500000</v>
      </c>
      <c r="F32" s="3">
        <f t="shared" si="0"/>
        <v>0.8913581343158079</v>
      </c>
      <c r="H32">
        <v>2020</v>
      </c>
      <c r="I32" s="8">
        <v>140934002000000</v>
      </c>
      <c r="J32" s="8">
        <v>123536474000000</v>
      </c>
      <c r="K32" s="6">
        <v>2</v>
      </c>
      <c r="L32" s="8">
        <f t="shared" si="5"/>
        <v>132235238000000</v>
      </c>
      <c r="N32" s="2"/>
      <c r="O32" s="4"/>
      <c r="P32" s="2">
        <v>2020</v>
      </c>
      <c r="Q32" s="92">
        <v>10364280753501.631</v>
      </c>
      <c r="R32" s="106">
        <v>80187882500000</v>
      </c>
      <c r="S32" s="191">
        <f t="shared" si="1"/>
        <v>0.1292499618443177</v>
      </c>
      <c r="W32" s="4"/>
      <c r="X32" s="2">
        <v>2020</v>
      </c>
      <c r="Y32" s="111">
        <v>-1786650000000</v>
      </c>
      <c r="Z32" s="112"/>
    </row>
    <row r="33" spans="1:26" ht="15.75" thickBot="1" x14ac:dyDescent="0.3">
      <c r="A33" s="2"/>
      <c r="B33" s="4"/>
      <c r="C33" s="2">
        <v>2021</v>
      </c>
      <c r="D33" s="3">
        <v>71476121339935.219</v>
      </c>
      <c r="E33" s="10">
        <v>92171391000000</v>
      </c>
      <c r="F33" s="3">
        <f t="shared" si="0"/>
        <v>0.77546970447625363</v>
      </c>
      <c r="H33">
        <v>2021</v>
      </c>
      <c r="I33" s="8">
        <v>158356097000000</v>
      </c>
      <c r="J33" s="8">
        <v>140934002000000</v>
      </c>
      <c r="K33" s="6">
        <v>2</v>
      </c>
      <c r="L33" s="8">
        <f t="shared" si="5"/>
        <v>149645049500000</v>
      </c>
      <c r="N33" s="2"/>
      <c r="O33" s="4"/>
      <c r="P33" s="2">
        <v>2021</v>
      </c>
      <c r="Q33" s="92">
        <v>10364280753501.631</v>
      </c>
      <c r="R33" s="106">
        <v>92171391000000</v>
      </c>
      <c r="S33" s="191">
        <f t="shared" si="1"/>
        <v>0.11244574526928459</v>
      </c>
      <c r="W33" s="22"/>
      <c r="X33" s="23">
        <v>2021</v>
      </c>
      <c r="Y33" s="113">
        <v>727748000000</v>
      </c>
      <c r="Z33" s="114"/>
    </row>
    <row r="34" spans="1:26" x14ac:dyDescent="0.25">
      <c r="A34" s="2">
        <v>7</v>
      </c>
      <c r="B34" s="4" t="s">
        <v>32</v>
      </c>
      <c r="C34" s="2">
        <v>2017</v>
      </c>
      <c r="D34" s="3">
        <v>71476121339935.219</v>
      </c>
      <c r="E34" s="10">
        <v>948279470500000</v>
      </c>
      <c r="F34" s="3">
        <f t="shared" si="0"/>
        <v>7.5374532048287354E-2</v>
      </c>
      <c r="N34" s="2">
        <v>7</v>
      </c>
      <c r="O34" s="4" t="s">
        <v>32</v>
      </c>
      <c r="P34" s="2">
        <v>2017</v>
      </c>
      <c r="Q34" s="92">
        <v>67876674989536.328</v>
      </c>
      <c r="R34" s="106">
        <v>948279470500000</v>
      </c>
      <c r="S34" s="191">
        <f t="shared" si="1"/>
        <v>7.1578766704447308E-2</v>
      </c>
      <c r="W34" s="16" t="s">
        <v>30</v>
      </c>
      <c r="X34" s="17">
        <v>2017</v>
      </c>
      <c r="Y34" s="109">
        <v>2582207000000</v>
      </c>
      <c r="Z34" s="110">
        <f>STDEV(Y34:Y38)</f>
        <v>7494006683404.5322</v>
      </c>
    </row>
    <row r="35" spans="1:26" x14ac:dyDescent="0.25">
      <c r="A35" s="2"/>
      <c r="B35" s="4"/>
      <c r="C35" s="2">
        <v>2018</v>
      </c>
      <c r="D35" s="3">
        <v>71476121339935.219</v>
      </c>
      <c r="E35" s="10">
        <v>1007727618500000</v>
      </c>
      <c r="F35" s="3">
        <f t="shared" si="0"/>
        <v>7.0928016686023984E-2</v>
      </c>
      <c r="I35" s="6" t="s">
        <v>50</v>
      </c>
      <c r="J35" s="6" t="s">
        <v>49</v>
      </c>
      <c r="K35" s="6" t="s">
        <v>52</v>
      </c>
      <c r="L35" s="6" t="s">
        <v>51</v>
      </c>
      <c r="N35" s="2"/>
      <c r="O35" s="4"/>
      <c r="P35" s="2">
        <v>2018</v>
      </c>
      <c r="Q35" s="92">
        <v>67876674989536.328</v>
      </c>
      <c r="R35" s="106">
        <v>1007727618500000</v>
      </c>
      <c r="S35" s="191">
        <f t="shared" si="1"/>
        <v>6.7356172187252927E-2</v>
      </c>
      <c r="W35" s="4"/>
      <c r="X35" s="2">
        <v>2018</v>
      </c>
      <c r="Y35" s="111">
        <v>-6070263000000</v>
      </c>
      <c r="Z35" s="112"/>
    </row>
    <row r="36" spans="1:26" x14ac:dyDescent="0.25">
      <c r="A36" s="2"/>
      <c r="B36" s="4"/>
      <c r="C36" s="2">
        <v>2019</v>
      </c>
      <c r="D36" s="3">
        <v>71476121339935.219</v>
      </c>
      <c r="E36" s="10">
        <v>1082880840500000</v>
      </c>
      <c r="F36" s="3">
        <f t="shared" si="0"/>
        <v>6.6005527724483939E-2</v>
      </c>
      <c r="G36" t="s">
        <v>31</v>
      </c>
      <c r="H36">
        <v>2017</v>
      </c>
      <c r="I36" s="8">
        <v>51518681000000</v>
      </c>
      <c r="J36" s="9">
        <v>43032950000000</v>
      </c>
      <c r="K36" s="6">
        <v>2</v>
      </c>
      <c r="L36" s="8">
        <f>SUM(I36+J36)/K36</f>
        <v>47275815500000</v>
      </c>
      <c r="N36" s="2"/>
      <c r="O36" s="4"/>
      <c r="P36" s="2">
        <v>2019</v>
      </c>
      <c r="Q36" s="92">
        <v>67876674989536.328</v>
      </c>
      <c r="R36" s="106">
        <v>1082880840500000</v>
      </c>
      <c r="S36" s="191">
        <f t="shared" si="1"/>
        <v>6.2681573494453496E-2</v>
      </c>
      <c r="W36" s="4"/>
      <c r="X36" s="2">
        <v>2019</v>
      </c>
      <c r="Y36" s="111">
        <v>-6593634000000</v>
      </c>
      <c r="Z36" s="112"/>
    </row>
    <row r="37" spans="1:26" x14ac:dyDescent="0.25">
      <c r="A37" s="2"/>
      <c r="B37" s="4"/>
      <c r="C37" s="2">
        <v>2020</v>
      </c>
      <c r="D37" s="3">
        <v>71476121339935.219</v>
      </c>
      <c r="E37" s="10">
        <v>1168864658000000</v>
      </c>
      <c r="F37" s="3">
        <f t="shared" si="0"/>
        <v>6.115004064049237E-2</v>
      </c>
      <c r="H37">
        <v>2018</v>
      </c>
      <c r="I37" s="8">
        <v>62689118000000</v>
      </c>
      <c r="J37" s="8">
        <v>51518681000000</v>
      </c>
      <c r="K37" s="6">
        <v>2</v>
      </c>
      <c r="L37" s="8">
        <f t="shared" ref="L37:L40" si="6">SUM(I37+J37)/K37</f>
        <v>57103899500000</v>
      </c>
      <c r="N37" s="2"/>
      <c r="O37" s="4"/>
      <c r="P37" s="2">
        <v>2020</v>
      </c>
      <c r="Q37" s="92">
        <v>67876674989536.328</v>
      </c>
      <c r="R37" s="106">
        <v>1168864658000000</v>
      </c>
      <c r="S37" s="191">
        <f t="shared" si="1"/>
        <v>5.8070602550065575E-2</v>
      </c>
      <c r="W37" s="4"/>
      <c r="X37" s="2">
        <v>2020</v>
      </c>
      <c r="Y37" s="111">
        <v>-1395455000000</v>
      </c>
      <c r="Z37" s="112"/>
    </row>
    <row r="38" spans="1:26" ht="15.75" thickBot="1" x14ac:dyDescent="0.3">
      <c r="A38" s="2"/>
      <c r="B38" s="4"/>
      <c r="C38" s="2">
        <v>2021</v>
      </c>
      <c r="D38" s="3">
        <v>71476121339935.219</v>
      </c>
      <c r="E38" s="10">
        <v>1282300506000000</v>
      </c>
      <c r="F38" s="3">
        <f t="shared" si="0"/>
        <v>5.5740538980911247E-2</v>
      </c>
      <c r="H38">
        <v>2019</v>
      </c>
      <c r="I38" s="8">
        <v>76715290000000</v>
      </c>
      <c r="J38" s="8">
        <v>62689118000000</v>
      </c>
      <c r="K38" s="6">
        <v>2</v>
      </c>
      <c r="L38" s="8">
        <f t="shared" si="6"/>
        <v>69702204000000</v>
      </c>
      <c r="N38" s="2"/>
      <c r="O38" s="4"/>
      <c r="P38" s="2">
        <v>2021</v>
      </c>
      <c r="Q38" s="92">
        <v>67876674989536.328</v>
      </c>
      <c r="R38" s="106">
        <v>1282300506000000</v>
      </c>
      <c r="S38" s="191">
        <f t="shared" si="1"/>
        <v>5.2933516497837466E-2</v>
      </c>
      <c r="W38" s="22"/>
      <c r="X38" s="23">
        <v>2021</v>
      </c>
      <c r="Y38" s="113">
        <v>11649347000000</v>
      </c>
      <c r="Z38" s="114"/>
    </row>
    <row r="39" spans="1:26" x14ac:dyDescent="0.25">
      <c r="A39" s="2">
        <v>8</v>
      </c>
      <c r="B39" s="4" t="s">
        <v>33</v>
      </c>
      <c r="C39" s="2">
        <v>2017</v>
      </c>
      <c r="D39" s="3">
        <v>71476121339935.219</v>
      </c>
      <c r="E39" s="10">
        <v>4523162500000</v>
      </c>
      <c r="F39" s="3">
        <f t="shared" si="0"/>
        <v>15.802244854111525</v>
      </c>
      <c r="H39">
        <v>2020</v>
      </c>
      <c r="I39" s="8">
        <v>83619452000000</v>
      </c>
      <c r="J39" s="8">
        <v>76756313000000</v>
      </c>
      <c r="K39" s="6">
        <v>2</v>
      </c>
      <c r="L39" s="8">
        <f t="shared" si="6"/>
        <v>80187882500000</v>
      </c>
      <c r="N39" s="2">
        <v>8</v>
      </c>
      <c r="O39" s="4" t="s">
        <v>33</v>
      </c>
      <c r="P39" s="2">
        <v>2017</v>
      </c>
      <c r="Q39" s="92">
        <v>302617373743.31293</v>
      </c>
      <c r="R39" s="106">
        <v>4523162500000</v>
      </c>
      <c r="S39" s="191">
        <f t="shared" si="1"/>
        <v>6.6903935850925744E-2</v>
      </c>
      <c r="W39" s="16" t="s">
        <v>31</v>
      </c>
      <c r="X39" s="17">
        <v>2017</v>
      </c>
      <c r="Y39" s="109">
        <v>6663420000000</v>
      </c>
      <c r="Z39" s="110">
        <f>STDEV(Y39:Y43)</f>
        <v>10364280753501.631</v>
      </c>
    </row>
    <row r="40" spans="1:26" x14ac:dyDescent="0.25">
      <c r="A40" s="2"/>
      <c r="B40" s="4"/>
      <c r="C40" s="2">
        <v>2018</v>
      </c>
      <c r="D40" s="3">
        <v>71476121339935.219</v>
      </c>
      <c r="E40" s="10">
        <v>5256348000000</v>
      </c>
      <c r="F40" s="3">
        <f t="shared" si="0"/>
        <v>13.598057308978634</v>
      </c>
      <c r="H40">
        <v>2021</v>
      </c>
      <c r="I40" s="8">
        <v>100723330000000</v>
      </c>
      <c r="J40" s="8">
        <v>83619452000000</v>
      </c>
      <c r="K40" s="6">
        <v>2</v>
      </c>
      <c r="L40" s="8">
        <f t="shared" si="6"/>
        <v>92171391000000</v>
      </c>
      <c r="N40" s="2"/>
      <c r="O40" s="4"/>
      <c r="P40" s="2">
        <v>2018</v>
      </c>
      <c r="Q40" s="92">
        <v>302617373743.31293</v>
      </c>
      <c r="R40" s="106">
        <v>5256348000000</v>
      </c>
      <c r="S40" s="191">
        <f t="shared" si="1"/>
        <v>5.7571792001464311E-2</v>
      </c>
      <c r="W40" s="4"/>
      <c r="X40" s="2">
        <v>2018</v>
      </c>
      <c r="Y40" s="111">
        <v>9427320000000</v>
      </c>
      <c r="Z40" s="112"/>
    </row>
    <row r="41" spans="1:26" x14ac:dyDescent="0.25">
      <c r="A41" s="2"/>
      <c r="B41" s="4"/>
      <c r="C41" s="2">
        <v>2019</v>
      </c>
      <c r="D41" s="3">
        <v>71476121339935.219</v>
      </c>
      <c r="E41" s="10">
        <v>6231182000000</v>
      </c>
      <c r="F41" s="3">
        <f t="shared" si="0"/>
        <v>11.470716364878319</v>
      </c>
      <c r="N41" s="2"/>
      <c r="O41" s="4"/>
      <c r="P41" s="2">
        <v>2019</v>
      </c>
      <c r="Q41" s="92">
        <v>302617373743.31293</v>
      </c>
      <c r="R41" s="106">
        <v>6231182000000</v>
      </c>
      <c r="S41" s="191">
        <f t="shared" si="1"/>
        <v>4.8565003195752098E-2</v>
      </c>
      <c r="W41" s="4"/>
      <c r="X41" s="2">
        <v>2019</v>
      </c>
      <c r="Y41" s="111">
        <v>2337757000000</v>
      </c>
      <c r="Z41" s="112"/>
    </row>
    <row r="42" spans="1:26" x14ac:dyDescent="0.25">
      <c r="A42" s="2"/>
      <c r="B42" s="4"/>
      <c r="C42" s="2">
        <v>2020</v>
      </c>
      <c r="D42" s="3">
        <v>71476121339935.219</v>
      </c>
      <c r="E42" s="10">
        <v>7183929500000</v>
      </c>
      <c r="F42" s="3">
        <f t="shared" si="0"/>
        <v>9.9494463774923201</v>
      </c>
      <c r="I42" s="6" t="s">
        <v>50</v>
      </c>
      <c r="J42" s="6" t="s">
        <v>49</v>
      </c>
      <c r="K42" s="6" t="s">
        <v>52</v>
      </c>
      <c r="L42" s="6" t="s">
        <v>51</v>
      </c>
      <c r="N42" s="2"/>
      <c r="O42" s="4"/>
      <c r="P42" s="2">
        <v>2020</v>
      </c>
      <c r="Q42" s="92">
        <v>302617373743.31293</v>
      </c>
      <c r="R42" s="106">
        <v>7183929500000</v>
      </c>
      <c r="S42" s="191">
        <f t="shared" si="1"/>
        <v>4.2124212625320574E-2</v>
      </c>
      <c r="W42" s="4"/>
      <c r="X42" s="2">
        <v>2020</v>
      </c>
      <c r="Y42" s="111">
        <v>-230109000000</v>
      </c>
      <c r="Z42" s="112"/>
    </row>
    <row r="43" spans="1:26" ht="15.75" thickBot="1" x14ac:dyDescent="0.3">
      <c r="A43" s="2"/>
      <c r="B43" s="4"/>
      <c r="C43" s="2">
        <v>2021</v>
      </c>
      <c r="D43" s="3">
        <v>71476121339935.219</v>
      </c>
      <c r="E43" s="10">
        <v>7398839500000</v>
      </c>
      <c r="F43" s="3">
        <f t="shared" si="0"/>
        <v>9.6604503097999643</v>
      </c>
      <c r="G43" t="s">
        <v>33</v>
      </c>
      <c r="H43">
        <v>2017</v>
      </c>
      <c r="I43" s="8">
        <v>4855369000000</v>
      </c>
      <c r="J43" s="9">
        <v>4190956000000</v>
      </c>
      <c r="K43" s="6">
        <v>2</v>
      </c>
      <c r="L43" s="8">
        <f>SUM(I43+J43)/K43</f>
        <v>4523162500000</v>
      </c>
      <c r="N43" s="2"/>
      <c r="O43" s="4"/>
      <c r="P43" s="2">
        <v>2021</v>
      </c>
      <c r="Q43" s="92">
        <v>302617373743.31293</v>
      </c>
      <c r="R43" s="106">
        <v>7398839500000</v>
      </c>
      <c r="S43" s="191">
        <f t="shared" si="1"/>
        <v>4.0900653912456529E-2</v>
      </c>
      <c r="W43" s="22"/>
      <c r="X43" s="23">
        <v>2021</v>
      </c>
      <c r="Y43" s="113">
        <v>26161949000000</v>
      </c>
      <c r="Z43" s="114"/>
    </row>
    <row r="44" spans="1:26" x14ac:dyDescent="0.25">
      <c r="A44" s="2">
        <v>9</v>
      </c>
      <c r="B44" s="4" t="s">
        <v>35</v>
      </c>
      <c r="C44" s="2">
        <v>2017</v>
      </c>
      <c r="D44" s="3">
        <v>71476121339935.219</v>
      </c>
      <c r="E44" s="10">
        <v>66346547724500</v>
      </c>
      <c r="F44" s="3">
        <f t="shared" si="0"/>
        <v>1.0773148534681181</v>
      </c>
      <c r="H44">
        <v>2018</v>
      </c>
      <c r="I44" s="8">
        <v>5657327000000</v>
      </c>
      <c r="J44" s="8">
        <v>4855369000000</v>
      </c>
      <c r="K44" s="6">
        <v>2</v>
      </c>
      <c r="L44" s="8">
        <f t="shared" ref="L44:L47" si="7">SUM(I44+J44)/K44</f>
        <v>5256348000000</v>
      </c>
      <c r="N44" s="2">
        <v>9</v>
      </c>
      <c r="O44" s="4" t="s">
        <v>35</v>
      </c>
      <c r="P44" s="2">
        <v>2017</v>
      </c>
      <c r="Q44" s="92">
        <v>1410407647878.2783</v>
      </c>
      <c r="R44" s="106">
        <v>66346547724500</v>
      </c>
      <c r="S44" s="191">
        <f t="shared" si="1"/>
        <v>2.1258191967047181E-2</v>
      </c>
      <c r="W44" s="16" t="s">
        <v>32</v>
      </c>
      <c r="X44" s="17">
        <v>2017</v>
      </c>
      <c r="Y44" s="109">
        <v>4952703000000</v>
      </c>
      <c r="Z44" s="110">
        <f>STDEV(Y44:Y48)</f>
        <v>67876674989536.328</v>
      </c>
    </row>
    <row r="45" spans="1:26" x14ac:dyDescent="0.25">
      <c r="A45" s="2"/>
      <c r="B45" s="4"/>
      <c r="C45" s="2">
        <v>2018</v>
      </c>
      <c r="D45" s="3">
        <v>71476121339935.219</v>
      </c>
      <c r="E45" s="10">
        <v>80805686790000</v>
      </c>
      <c r="F45" s="3">
        <f t="shared" si="0"/>
        <v>0.88454320703553069</v>
      </c>
      <c r="H45">
        <v>2019</v>
      </c>
      <c r="I45" s="8">
        <v>6805037000000</v>
      </c>
      <c r="J45" s="8">
        <v>5657327000000</v>
      </c>
      <c r="K45" s="6">
        <v>2</v>
      </c>
      <c r="L45" s="8">
        <f t="shared" si="7"/>
        <v>6231182000000</v>
      </c>
      <c r="N45" s="2"/>
      <c r="O45" s="4"/>
      <c r="P45" s="2">
        <v>2018</v>
      </c>
      <c r="Q45" s="92">
        <v>1410407647878.2783</v>
      </c>
      <c r="R45" s="106">
        <v>80805686790000</v>
      </c>
      <c r="S45" s="191">
        <f t="shared" si="1"/>
        <v>1.7454311743475229E-2</v>
      </c>
      <c r="W45" s="4"/>
      <c r="X45" s="2">
        <v>2018</v>
      </c>
      <c r="Y45" s="111">
        <v>-31962470000000</v>
      </c>
      <c r="Z45" s="112"/>
    </row>
    <row r="46" spans="1:26" x14ac:dyDescent="0.25">
      <c r="A46" s="2"/>
      <c r="B46" s="4"/>
      <c r="C46" s="2">
        <v>2019</v>
      </c>
      <c r="D46" s="3">
        <v>71476121339935.219</v>
      </c>
      <c r="E46" s="10">
        <v>91049086500000</v>
      </c>
      <c r="F46" s="3">
        <f t="shared" si="0"/>
        <v>0.78502842903245618</v>
      </c>
      <c r="H46">
        <v>2020</v>
      </c>
      <c r="I46" s="8">
        <v>7562822000000</v>
      </c>
      <c r="J46" s="8">
        <v>6805037000000</v>
      </c>
      <c r="K46" s="6">
        <v>2</v>
      </c>
      <c r="L46" s="8">
        <f t="shared" si="7"/>
        <v>7183929500000</v>
      </c>
      <c r="N46" s="2"/>
      <c r="O46" s="4"/>
      <c r="P46" s="2">
        <v>2019</v>
      </c>
      <c r="Q46" s="92">
        <v>1410407647878.2783</v>
      </c>
      <c r="R46" s="106">
        <v>91049086500000</v>
      </c>
      <c r="S46" s="191">
        <f t="shared" si="1"/>
        <v>1.5490629308820999E-2</v>
      </c>
      <c r="W46" s="4"/>
      <c r="X46" s="2">
        <v>2019</v>
      </c>
      <c r="Y46" s="111">
        <v>23967890000000</v>
      </c>
      <c r="Z46" s="112"/>
    </row>
    <row r="47" spans="1:26" x14ac:dyDescent="0.25">
      <c r="A47" s="2"/>
      <c r="B47" s="4"/>
      <c r="C47" s="2">
        <v>2020</v>
      </c>
      <c r="D47" s="3">
        <v>71476121339935.219</v>
      </c>
      <c r="E47" s="10">
        <v>101883108000000</v>
      </c>
      <c r="F47" s="3">
        <f t="shared" si="0"/>
        <v>0.70155026424925337</v>
      </c>
      <c r="H47">
        <v>2021</v>
      </c>
      <c r="I47" s="8">
        <v>7234857000000</v>
      </c>
      <c r="J47" s="8">
        <v>7562822000000</v>
      </c>
      <c r="K47" s="6">
        <v>2</v>
      </c>
      <c r="L47" s="8">
        <f t="shared" si="7"/>
        <v>7398839500000</v>
      </c>
      <c r="N47" s="2"/>
      <c r="O47" s="4"/>
      <c r="P47" s="2">
        <v>2020</v>
      </c>
      <c r="Q47" s="92">
        <v>1410407647878.2783</v>
      </c>
      <c r="R47" s="106">
        <v>101883108000000</v>
      </c>
      <c r="S47" s="191">
        <f t="shared" si="1"/>
        <v>1.3843390485086874E-2</v>
      </c>
      <c r="W47" s="4"/>
      <c r="X47" s="2">
        <v>2020</v>
      </c>
      <c r="Y47" s="111">
        <v>102060837000000</v>
      </c>
      <c r="Z47" s="112"/>
    </row>
    <row r="48" spans="1:26" ht="15.75" thickBot="1" x14ac:dyDescent="0.3">
      <c r="A48" s="2"/>
      <c r="B48" s="4"/>
      <c r="C48" s="2">
        <v>2021</v>
      </c>
      <c r="D48" s="3">
        <v>71476121339935.219</v>
      </c>
      <c r="E48" s="10">
        <v>102664765000000</v>
      </c>
      <c r="F48" s="3">
        <f t="shared" si="0"/>
        <v>0.6962088827645514</v>
      </c>
      <c r="N48" s="2"/>
      <c r="O48" s="4"/>
      <c r="P48" s="2">
        <v>2021</v>
      </c>
      <c r="Q48" s="92">
        <v>1410407647878.2783</v>
      </c>
      <c r="R48" s="106">
        <v>102664765000000</v>
      </c>
      <c r="S48" s="191">
        <f t="shared" si="1"/>
        <v>1.3737991295049264E-2</v>
      </c>
      <c r="W48" s="22"/>
      <c r="X48" s="23">
        <v>2021</v>
      </c>
      <c r="Y48" s="113">
        <v>129892493000000</v>
      </c>
      <c r="Z48" s="114"/>
    </row>
    <row r="49" spans="1:26" x14ac:dyDescent="0.25">
      <c r="A49" s="2">
        <v>10</v>
      </c>
      <c r="B49" s="4" t="s">
        <v>39</v>
      </c>
      <c r="C49" s="2">
        <v>2017</v>
      </c>
      <c r="D49" s="3">
        <v>71476121339935.219</v>
      </c>
      <c r="E49" s="10">
        <v>10704883094192.5</v>
      </c>
      <c r="F49" s="3">
        <f t="shared" si="0"/>
        <v>6.6769642144631813</v>
      </c>
      <c r="I49" s="6" t="s">
        <v>50</v>
      </c>
      <c r="J49" s="6" t="s">
        <v>49</v>
      </c>
      <c r="K49" s="6" t="s">
        <v>52</v>
      </c>
      <c r="L49" s="6" t="s">
        <v>51</v>
      </c>
      <c r="N49" s="2">
        <v>10</v>
      </c>
      <c r="O49" s="4" t="s">
        <v>39</v>
      </c>
      <c r="P49" s="2">
        <v>2017</v>
      </c>
      <c r="Q49" s="92">
        <v>232289642346.30252</v>
      </c>
      <c r="R49" s="106">
        <v>10704883094192.5</v>
      </c>
      <c r="S49" s="191">
        <f t="shared" si="1"/>
        <v>2.1699409540709681E-2</v>
      </c>
      <c r="W49" s="16" t="s">
        <v>33</v>
      </c>
      <c r="X49" s="17">
        <v>2017</v>
      </c>
      <c r="Y49" s="109">
        <v>395459000000</v>
      </c>
      <c r="Z49" s="110">
        <f>STDEV(Y49:Y53)</f>
        <v>302617373743.31293</v>
      </c>
    </row>
    <row r="50" spans="1:26" x14ac:dyDescent="0.25">
      <c r="A50" s="2"/>
      <c r="B50" s="4"/>
      <c r="C50" s="2">
        <v>2018</v>
      </c>
      <c r="D50" s="3">
        <v>71476121339935.219</v>
      </c>
      <c r="E50" s="10">
        <v>14517826404207</v>
      </c>
      <c r="F50" s="3">
        <f t="shared" si="0"/>
        <v>4.9233348953134435</v>
      </c>
      <c r="G50" t="s">
        <v>34</v>
      </c>
      <c r="H50">
        <v>2017</v>
      </c>
      <c r="I50" s="8">
        <v>3763292093</v>
      </c>
      <c r="J50" s="9">
        <v>3737569390</v>
      </c>
      <c r="K50" s="6">
        <v>2</v>
      </c>
      <c r="L50" s="8">
        <f>SUM(I50+J50)/K50</f>
        <v>3750430741.5</v>
      </c>
      <c r="N50" s="2"/>
      <c r="O50" s="4"/>
      <c r="P50" s="2">
        <v>2018</v>
      </c>
      <c r="Q50" s="92">
        <v>232289642346.30252</v>
      </c>
      <c r="R50" s="106">
        <v>14517826404207</v>
      </c>
      <c r="S50" s="191">
        <f t="shared" si="1"/>
        <v>1.600030444495391E-2</v>
      </c>
      <c r="W50" s="4"/>
      <c r="X50" s="2">
        <v>2018</v>
      </c>
      <c r="Y50" s="111">
        <v>344756000000</v>
      </c>
      <c r="Z50" s="112"/>
    </row>
    <row r="51" spans="1:26" x14ac:dyDescent="0.25">
      <c r="A51" s="2"/>
      <c r="B51" s="4"/>
      <c r="C51" s="2">
        <v>2019</v>
      </c>
      <c r="D51" s="3">
        <v>71476121339935.219</v>
      </c>
      <c r="E51" s="10">
        <v>18030200531358.5</v>
      </c>
      <c r="F51" s="3">
        <f t="shared" si="0"/>
        <v>3.9642443918259511</v>
      </c>
      <c r="H51">
        <v>2018</v>
      </c>
      <c r="I51" s="8">
        <v>4371659686</v>
      </c>
      <c r="J51" s="8">
        <v>3763292093</v>
      </c>
      <c r="K51" s="6">
        <v>2</v>
      </c>
      <c r="L51" s="8">
        <f t="shared" ref="L51:L54" si="8">SUM(I51+J51)/K51</f>
        <v>4067475889.5</v>
      </c>
      <c r="N51" s="2"/>
      <c r="O51" s="4"/>
      <c r="P51" s="2">
        <v>2019</v>
      </c>
      <c r="Q51" s="92">
        <v>232289642346.30252</v>
      </c>
      <c r="R51" s="106">
        <v>18030200531358.5</v>
      </c>
      <c r="S51" s="191">
        <f t="shared" si="1"/>
        <v>1.2883364327662333E-2</v>
      </c>
      <c r="W51" s="4"/>
      <c r="X51" s="2">
        <v>2019</v>
      </c>
      <c r="Y51" s="111">
        <v>575797000000</v>
      </c>
      <c r="Z51" s="112"/>
    </row>
    <row r="52" spans="1:26" x14ac:dyDescent="0.25">
      <c r="A52" s="2"/>
      <c r="B52" s="4"/>
      <c r="C52" s="2">
        <v>2020</v>
      </c>
      <c r="D52" s="3">
        <v>71476121339935.219</v>
      </c>
      <c r="E52" s="10">
        <v>18297574520280.5</v>
      </c>
      <c r="F52" s="3">
        <f t="shared" si="0"/>
        <v>3.9063167230560074</v>
      </c>
      <c r="H52">
        <v>2019</v>
      </c>
      <c r="I52" s="8">
        <v>4455675774</v>
      </c>
      <c r="J52" s="8">
        <v>4155474803</v>
      </c>
      <c r="K52" s="6">
        <v>2</v>
      </c>
      <c r="L52" s="8">
        <f t="shared" si="8"/>
        <v>4305575288.5</v>
      </c>
      <c r="N52" s="2"/>
      <c r="O52" s="4"/>
      <c r="P52" s="2">
        <v>2020</v>
      </c>
      <c r="Q52" s="92">
        <v>232289642346.30252</v>
      </c>
      <c r="R52" s="106">
        <v>18297574520280.5</v>
      </c>
      <c r="S52" s="191">
        <f t="shared" si="1"/>
        <v>1.2695105686758615E-2</v>
      </c>
      <c r="W52" s="4"/>
      <c r="X52" s="2">
        <v>2020</v>
      </c>
      <c r="Y52" s="111">
        <v>928178000000</v>
      </c>
      <c r="Z52" s="112"/>
    </row>
    <row r="53" spans="1:26" ht="15.75" thickBot="1" x14ac:dyDescent="0.3">
      <c r="A53" s="2"/>
      <c r="B53" s="4"/>
      <c r="C53" s="2">
        <v>2021</v>
      </c>
      <c r="D53" s="3">
        <v>71476121339935.219</v>
      </c>
      <c r="E53" s="10">
        <v>19791624066117</v>
      </c>
      <c r="F53" s="3">
        <f t="shared" si="0"/>
        <v>3.611432851652705</v>
      </c>
      <c r="H53">
        <v>2020</v>
      </c>
      <c r="I53" s="8">
        <v>10789980407</v>
      </c>
      <c r="J53" s="8">
        <v>4455675774</v>
      </c>
      <c r="K53" s="6">
        <v>2</v>
      </c>
      <c r="L53" s="8">
        <f t="shared" si="8"/>
        <v>7622828090.5</v>
      </c>
      <c r="N53" s="2"/>
      <c r="O53" s="4"/>
      <c r="P53" s="2">
        <v>2021</v>
      </c>
      <c r="Q53" s="92">
        <v>232289642346.30252</v>
      </c>
      <c r="R53" s="106">
        <v>19791624066117</v>
      </c>
      <c r="S53" s="191">
        <f t="shared" si="1"/>
        <v>1.1736765086599403E-2</v>
      </c>
      <c r="W53" s="22"/>
      <c r="X53" s="23">
        <v>2021</v>
      </c>
      <c r="Y53" s="113">
        <v>1004197000000</v>
      </c>
      <c r="Z53" s="114"/>
    </row>
    <row r="54" spans="1:26" x14ac:dyDescent="0.25">
      <c r="A54" s="2">
        <v>11</v>
      </c>
      <c r="B54" s="4" t="s">
        <v>40</v>
      </c>
      <c r="C54" s="2">
        <v>2017</v>
      </c>
      <c r="D54" s="3">
        <v>71476121339935.219</v>
      </c>
      <c r="E54" s="10">
        <v>20282128000000</v>
      </c>
      <c r="F54" s="3">
        <f t="shared" si="0"/>
        <v>3.524093790352532</v>
      </c>
      <c r="H54">
        <v>2021</v>
      </c>
      <c r="I54" s="8">
        <v>7192745360</v>
      </c>
      <c r="J54" s="8">
        <v>10789980407</v>
      </c>
      <c r="K54" s="6">
        <v>2</v>
      </c>
      <c r="L54" s="8">
        <f t="shared" si="8"/>
        <v>8991362883.5</v>
      </c>
      <c r="N54" s="2">
        <v>11</v>
      </c>
      <c r="O54" s="4" t="s">
        <v>40</v>
      </c>
      <c r="P54" s="2">
        <v>2017</v>
      </c>
      <c r="Q54" s="92">
        <v>3470133803545.377</v>
      </c>
      <c r="R54" s="106">
        <v>20282128000000</v>
      </c>
      <c r="S54" s="191">
        <f t="shared" si="1"/>
        <v>0.17109318132423665</v>
      </c>
      <c r="W54" s="16" t="s">
        <v>34</v>
      </c>
      <c r="X54" s="17">
        <v>2017</v>
      </c>
      <c r="Y54" s="115">
        <v>-61665293</v>
      </c>
      <c r="Z54" s="110">
        <f>STDEV(Y54:Y58)</f>
        <v>221576800.9918724</v>
      </c>
    </row>
    <row r="55" spans="1:26" x14ac:dyDescent="0.25">
      <c r="A55" s="2"/>
      <c r="B55" s="4"/>
      <c r="C55" s="2">
        <v>2018</v>
      </c>
      <c r="D55" s="3">
        <v>71476121339935.219</v>
      </c>
      <c r="E55" s="10">
        <v>23080207500000</v>
      </c>
      <c r="F55" s="3">
        <f t="shared" si="0"/>
        <v>3.0968578311063806</v>
      </c>
      <c r="N55" s="2"/>
      <c r="O55" s="4"/>
      <c r="P55" s="2">
        <v>2018</v>
      </c>
      <c r="Q55" s="92">
        <v>3470133803545.377</v>
      </c>
      <c r="R55" s="106">
        <v>23080207500000</v>
      </c>
      <c r="S55" s="191">
        <f t="shared" si="1"/>
        <v>0.1503510661048163</v>
      </c>
      <c r="W55" s="4"/>
      <c r="X55" s="2">
        <v>2018</v>
      </c>
      <c r="Y55" s="116">
        <v>28342981</v>
      </c>
      <c r="Z55" s="112"/>
    </row>
    <row r="56" spans="1:26" x14ac:dyDescent="0.25">
      <c r="A56" s="2"/>
      <c r="B56" s="4"/>
      <c r="C56" s="2">
        <v>2019</v>
      </c>
      <c r="D56" s="3">
        <v>71476121339935.219</v>
      </c>
      <c r="E56" s="10">
        <v>25135492500000</v>
      </c>
      <c r="F56" s="3">
        <f t="shared" si="0"/>
        <v>2.8436332146638947</v>
      </c>
      <c r="I56" s="6" t="s">
        <v>50</v>
      </c>
      <c r="J56" s="6" t="s">
        <v>49</v>
      </c>
      <c r="K56" s="6" t="s">
        <v>52</v>
      </c>
      <c r="L56" s="6" t="s">
        <v>51</v>
      </c>
      <c r="N56" s="2"/>
      <c r="O56" s="4"/>
      <c r="P56" s="2">
        <v>2019</v>
      </c>
      <c r="Q56" s="92">
        <v>3470133803545.377</v>
      </c>
      <c r="R56" s="106">
        <v>25135492500000</v>
      </c>
      <c r="S56" s="191">
        <f t="shared" si="1"/>
        <v>0.13805712394715866</v>
      </c>
      <c r="W56" s="4"/>
      <c r="X56" s="2">
        <v>2019</v>
      </c>
      <c r="Y56" s="116">
        <v>513101286</v>
      </c>
      <c r="Z56" s="112"/>
    </row>
    <row r="57" spans="1:26" x14ac:dyDescent="0.25">
      <c r="A57" s="2"/>
      <c r="B57" s="4"/>
      <c r="C57" s="2">
        <v>2020</v>
      </c>
      <c r="D57" s="3">
        <v>71476121339935.219</v>
      </c>
      <c r="E57" s="10">
        <v>25077403500000</v>
      </c>
      <c r="F57" s="3">
        <f t="shared" si="0"/>
        <v>2.8502201729112513</v>
      </c>
      <c r="G57" t="s">
        <v>35</v>
      </c>
      <c r="H57">
        <v>2017</v>
      </c>
      <c r="I57" s="8">
        <v>79192772790000</v>
      </c>
      <c r="J57" s="9">
        <v>53500322659000</v>
      </c>
      <c r="K57" s="6">
        <v>2</v>
      </c>
      <c r="L57" s="8">
        <f>SUM(I57+J57)/K57</f>
        <v>66346547724500</v>
      </c>
      <c r="N57" s="2"/>
      <c r="O57" s="4"/>
      <c r="P57" s="2">
        <v>2020</v>
      </c>
      <c r="Q57" s="92">
        <v>3470133803545.377</v>
      </c>
      <c r="R57" s="106">
        <v>25077403500000</v>
      </c>
      <c r="S57" s="191">
        <f t="shared" si="1"/>
        <v>0.13837691783144043</v>
      </c>
      <c r="W57" s="4"/>
      <c r="X57" s="2">
        <v>2020</v>
      </c>
      <c r="Y57" s="116">
        <v>110374162</v>
      </c>
      <c r="Z57" s="112"/>
    </row>
    <row r="58" spans="1:26" ht="15.75" thickBot="1" x14ac:dyDescent="0.3">
      <c r="A58" s="2"/>
      <c r="B58" s="4"/>
      <c r="C58" s="2">
        <v>2021</v>
      </c>
      <c r="D58" s="3">
        <v>71476121339935.219</v>
      </c>
      <c r="E58" s="10">
        <v>30090229000000</v>
      </c>
      <c r="F58" s="3">
        <f t="shared" si="0"/>
        <v>2.3753930666308727</v>
      </c>
      <c r="H58">
        <v>2018</v>
      </c>
      <c r="I58" s="8">
        <v>82418600790000</v>
      </c>
      <c r="J58" s="8">
        <v>79192772790000</v>
      </c>
      <c r="K58" s="6">
        <v>2</v>
      </c>
      <c r="L58" s="8">
        <f t="shared" ref="L58:L61" si="9">SUM(I58+J58)/K58</f>
        <v>80805686790000</v>
      </c>
      <c r="N58" s="2"/>
      <c r="O58" s="4"/>
      <c r="P58" s="2">
        <v>2021</v>
      </c>
      <c r="Q58" s="92">
        <v>3470133803545.377</v>
      </c>
      <c r="R58" s="106">
        <v>30090229000000</v>
      </c>
      <c r="S58" s="191">
        <f t="shared" si="1"/>
        <v>0.11532427365525789</v>
      </c>
      <c r="W58" s="22"/>
      <c r="X58" s="23">
        <v>2021</v>
      </c>
      <c r="Y58" s="117">
        <v>82404022</v>
      </c>
      <c r="Z58" s="114"/>
    </row>
    <row r="59" spans="1:26" x14ac:dyDescent="0.25">
      <c r="A59" s="2">
        <v>12</v>
      </c>
      <c r="B59" s="4" t="s">
        <v>41</v>
      </c>
      <c r="C59" s="2">
        <v>2017</v>
      </c>
      <c r="D59" s="3">
        <v>71476121339935.219</v>
      </c>
      <c r="E59" s="10">
        <v>36499226085838.5</v>
      </c>
      <c r="F59" s="3">
        <f t="shared" si="0"/>
        <v>1.9582914216273632</v>
      </c>
      <c r="H59">
        <v>2019</v>
      </c>
      <c r="I59" s="8">
        <v>99679570000000</v>
      </c>
      <c r="J59" s="8">
        <v>82418603000000</v>
      </c>
      <c r="K59" s="6">
        <v>2</v>
      </c>
      <c r="L59" s="8">
        <f t="shared" si="9"/>
        <v>91049086500000</v>
      </c>
      <c r="N59" s="2">
        <v>12</v>
      </c>
      <c r="O59" s="4" t="s">
        <v>41</v>
      </c>
      <c r="P59" s="2">
        <v>2017</v>
      </c>
      <c r="Q59" s="92">
        <v>632342239419.05078</v>
      </c>
      <c r="R59" s="106">
        <v>36499226085838.5</v>
      </c>
      <c r="S59" s="191">
        <f t="shared" si="1"/>
        <v>1.7324812255797285E-2</v>
      </c>
      <c r="W59" s="16" t="s">
        <v>93</v>
      </c>
      <c r="X59" s="17">
        <v>2017</v>
      </c>
      <c r="Y59" s="109">
        <v>147184447849</v>
      </c>
      <c r="Z59" s="110">
        <f>STDEV(Y59:Y63)</f>
        <v>81563782802.240692</v>
      </c>
    </row>
    <row r="60" spans="1:26" x14ac:dyDescent="0.25">
      <c r="A60" s="2"/>
      <c r="B60" s="4"/>
      <c r="C60" s="2">
        <v>2018</v>
      </c>
      <c r="D60" s="3">
        <v>71476121339935.219</v>
      </c>
      <c r="E60" s="10">
        <v>47165965909041.5</v>
      </c>
      <c r="F60" s="3">
        <f t="shared" si="0"/>
        <v>1.5154173133605555</v>
      </c>
      <c r="H60">
        <v>2020</v>
      </c>
      <c r="I60" s="8">
        <v>104086646000000</v>
      </c>
      <c r="J60" s="8">
        <v>99679570000000</v>
      </c>
      <c r="K60" s="6">
        <v>2</v>
      </c>
      <c r="L60" s="8">
        <f t="shared" si="9"/>
        <v>101883108000000</v>
      </c>
      <c r="N60" s="2"/>
      <c r="O60" s="4"/>
      <c r="P60" s="2">
        <v>2018</v>
      </c>
      <c r="Q60" s="92">
        <v>632342239419.05078</v>
      </c>
      <c r="R60" s="106">
        <v>47165965909041.5</v>
      </c>
      <c r="S60" s="191">
        <f t="shared" si="1"/>
        <v>1.3406748430393824E-2</v>
      </c>
      <c r="W60" s="4"/>
      <c r="X60" s="2">
        <v>2018</v>
      </c>
      <c r="Y60" s="111">
        <v>-70390895931</v>
      </c>
      <c r="Z60" s="112"/>
    </row>
    <row r="61" spans="1:26" x14ac:dyDescent="0.25">
      <c r="A61" s="2"/>
      <c r="B61" s="4"/>
      <c r="C61" s="2">
        <v>2019</v>
      </c>
      <c r="D61" s="3">
        <v>71476121339935.219</v>
      </c>
      <c r="E61" s="10">
        <v>55857349668396.5</v>
      </c>
      <c r="F61" s="3">
        <f t="shared" si="0"/>
        <v>1.2796189179089472</v>
      </c>
      <c r="H61">
        <v>2021</v>
      </c>
      <c r="I61" s="8">
        <v>101242884000000</v>
      </c>
      <c r="J61" s="8">
        <v>104086646000000</v>
      </c>
      <c r="K61" s="6">
        <v>2</v>
      </c>
      <c r="L61" s="8">
        <f t="shared" si="9"/>
        <v>102664765000000</v>
      </c>
      <c r="N61" s="2"/>
      <c r="O61" s="4"/>
      <c r="P61" s="2">
        <v>2019</v>
      </c>
      <c r="Q61" s="92">
        <v>632342239419.05078</v>
      </c>
      <c r="R61" s="106">
        <v>55857349668396.5</v>
      </c>
      <c r="S61" s="191">
        <f t="shared" si="1"/>
        <v>1.1320663138745793E-2</v>
      </c>
      <c r="W61" s="4"/>
      <c r="X61" s="2">
        <v>2019</v>
      </c>
      <c r="Y61" s="111">
        <v>20790922347</v>
      </c>
      <c r="Z61" s="112"/>
    </row>
    <row r="62" spans="1:26" x14ac:dyDescent="0.25">
      <c r="A62" s="2"/>
      <c r="B62" s="4"/>
      <c r="C62" s="2">
        <v>2020</v>
      </c>
      <c r="D62" s="3">
        <v>71476121339935.219</v>
      </c>
      <c r="E62" s="10">
        <v>56287185890264</v>
      </c>
      <c r="F62" s="3">
        <f t="shared" si="0"/>
        <v>1.2698471278930725</v>
      </c>
      <c r="N62" s="2"/>
      <c r="O62" s="4"/>
      <c r="P62" s="2">
        <v>2020</v>
      </c>
      <c r="Q62" s="92">
        <v>632342239419.05078</v>
      </c>
      <c r="R62" s="106">
        <v>56287185890264</v>
      </c>
      <c r="S62" s="191">
        <f t="shared" si="1"/>
        <v>1.1234213070304285E-2</v>
      </c>
      <c r="W62" s="4"/>
      <c r="X62" s="2">
        <v>2020</v>
      </c>
      <c r="Y62" s="111">
        <v>46547903552</v>
      </c>
      <c r="Z62" s="112"/>
    </row>
    <row r="63" spans="1:26" ht="15.75" thickBot="1" x14ac:dyDescent="0.3">
      <c r="A63" s="2"/>
      <c r="B63" s="4"/>
      <c r="C63" s="2">
        <v>2021</v>
      </c>
      <c r="D63" s="3">
        <v>71476121339935.219</v>
      </c>
      <c r="E63" s="10">
        <v>54491333540895.5</v>
      </c>
      <c r="F63" s="3">
        <f t="shared" si="0"/>
        <v>1.3116970478671202</v>
      </c>
      <c r="I63" s="6" t="s">
        <v>50</v>
      </c>
      <c r="J63" s="6" t="s">
        <v>49</v>
      </c>
      <c r="K63" s="6" t="s">
        <v>52</v>
      </c>
      <c r="L63" s="6" t="s">
        <v>51</v>
      </c>
      <c r="N63" s="2"/>
      <c r="O63" s="4"/>
      <c r="P63" s="2">
        <v>2021</v>
      </c>
      <c r="Q63" s="92">
        <v>632342239419.05078</v>
      </c>
      <c r="R63" s="106">
        <v>54491333540895.5</v>
      </c>
      <c r="S63" s="191">
        <f t="shared" si="1"/>
        <v>1.160445521019376E-2</v>
      </c>
      <c r="W63" s="22"/>
      <c r="X63" s="23">
        <v>2021</v>
      </c>
      <c r="Y63" s="113">
        <v>92899478946</v>
      </c>
      <c r="Z63" s="114"/>
    </row>
    <row r="64" spans="1:26" x14ac:dyDescent="0.25">
      <c r="A64" s="2">
        <v>13</v>
      </c>
      <c r="B64" s="4" t="s">
        <v>42</v>
      </c>
      <c r="C64" s="2">
        <v>2017</v>
      </c>
      <c r="D64" s="3">
        <v>71476121339935.219</v>
      </c>
      <c r="E64" s="10">
        <v>4714607121500</v>
      </c>
      <c r="F64" s="3">
        <f t="shared" si="0"/>
        <v>15.160567889948457</v>
      </c>
      <c r="G64" t="s">
        <v>36</v>
      </c>
      <c r="H64">
        <v>2017</v>
      </c>
      <c r="I64" s="8">
        <v>6096148972533</v>
      </c>
      <c r="J64" s="9">
        <v>4612562541064</v>
      </c>
      <c r="K64" s="6">
        <v>2</v>
      </c>
      <c r="L64" s="8">
        <f>SUM(I64+J64)/K64</f>
        <v>5354355756798.5</v>
      </c>
      <c r="N64" s="2">
        <v>13</v>
      </c>
      <c r="O64" s="4" t="s">
        <v>42</v>
      </c>
      <c r="P64" s="2">
        <v>2017</v>
      </c>
      <c r="Q64" s="92">
        <v>155613590856.92633</v>
      </c>
      <c r="R64" s="106">
        <v>4714607121500</v>
      </c>
      <c r="S64" s="191">
        <f t="shared" si="1"/>
        <v>3.3006693208280799E-2</v>
      </c>
      <c r="W64" s="16" t="s">
        <v>35</v>
      </c>
      <c r="X64" s="17">
        <v>2017</v>
      </c>
      <c r="Y64" s="109">
        <v>4356185866000</v>
      </c>
      <c r="Z64" s="110">
        <f>STDEV(Y64:Y68)</f>
        <v>1410407647878.2783</v>
      </c>
    </row>
    <row r="65" spans="1:26" x14ac:dyDescent="0.25">
      <c r="A65" s="2"/>
      <c r="B65" s="4"/>
      <c r="C65" s="2">
        <v>2018</v>
      </c>
      <c r="D65" s="3">
        <v>71476121339935.219</v>
      </c>
      <c r="E65" s="10">
        <v>5299208375000</v>
      </c>
      <c r="F65" s="3">
        <f t="shared" si="0"/>
        <v>13.488075252359787</v>
      </c>
      <c r="H65">
        <v>2018</v>
      </c>
      <c r="I65" s="8">
        <v>9460427317681</v>
      </c>
      <c r="J65" s="8">
        <v>6096148972534</v>
      </c>
      <c r="K65" s="6">
        <v>2</v>
      </c>
      <c r="L65" s="8">
        <f t="shared" ref="L65:L68" si="10">SUM(I65+J65)/K65</f>
        <v>7778288145107.5</v>
      </c>
      <c r="N65" s="2"/>
      <c r="O65" s="4"/>
      <c r="P65" s="2">
        <v>2018</v>
      </c>
      <c r="Q65" s="92">
        <v>155613590856.92633</v>
      </c>
      <c r="R65" s="106">
        <v>5299208375000</v>
      </c>
      <c r="S65" s="191">
        <f t="shared" si="1"/>
        <v>2.9365440995123414E-2</v>
      </c>
      <c r="W65" s="4"/>
      <c r="X65" s="2">
        <v>2018</v>
      </c>
      <c r="Y65" s="111">
        <v>909813219000</v>
      </c>
      <c r="Z65" s="112"/>
    </row>
    <row r="66" spans="1:26" x14ac:dyDescent="0.25">
      <c r="A66" s="2"/>
      <c r="B66" s="4"/>
      <c r="C66" s="2">
        <v>2019</v>
      </c>
      <c r="D66" s="3">
        <v>71476121339935.219</v>
      </c>
      <c r="E66" s="10">
        <v>5554674853500</v>
      </c>
      <c r="F66" s="3">
        <f t="shared" si="0"/>
        <v>12.867741717572924</v>
      </c>
      <c r="H66">
        <v>2019</v>
      </c>
      <c r="I66" s="8">
        <v>18352877132000</v>
      </c>
      <c r="J66" s="8">
        <v>11329090864000</v>
      </c>
      <c r="K66" s="6">
        <v>2</v>
      </c>
      <c r="L66" s="8">
        <f t="shared" si="10"/>
        <v>14840983998000</v>
      </c>
      <c r="N66" s="2"/>
      <c r="O66" s="4"/>
      <c r="P66" s="2">
        <v>2019</v>
      </c>
      <c r="Q66" s="92">
        <v>155613590856.92633</v>
      </c>
      <c r="R66" s="106">
        <v>5554674853500</v>
      </c>
      <c r="S66" s="191">
        <f t="shared" si="1"/>
        <v>2.8014887452660567E-2</v>
      </c>
      <c r="W66" s="4"/>
      <c r="X66" s="2">
        <v>2019</v>
      </c>
      <c r="Y66" s="111">
        <v>3404523000000</v>
      </c>
      <c r="Z66" s="112"/>
    </row>
    <row r="67" spans="1:26" x14ac:dyDescent="0.25">
      <c r="A67" s="2"/>
      <c r="B67" s="4"/>
      <c r="C67" s="2">
        <v>2020</v>
      </c>
      <c r="D67" s="3">
        <v>71476121339935.219</v>
      </c>
      <c r="E67" s="10">
        <v>5654222882000</v>
      </c>
      <c r="F67" s="3">
        <f t="shared" si="0"/>
        <v>12.641192756563717</v>
      </c>
      <c r="H67">
        <v>2020</v>
      </c>
      <c r="I67" s="8">
        <v>17562816674000</v>
      </c>
      <c r="J67" s="8">
        <v>18352877132000</v>
      </c>
      <c r="K67" s="6">
        <v>2</v>
      </c>
      <c r="L67" s="8">
        <f t="shared" si="10"/>
        <v>17957846903000</v>
      </c>
      <c r="N67" s="2"/>
      <c r="O67" s="4"/>
      <c r="P67" s="2">
        <v>2020</v>
      </c>
      <c r="Q67" s="92">
        <v>155613590856.92633</v>
      </c>
      <c r="R67" s="106">
        <v>5654222882000</v>
      </c>
      <c r="S67" s="191">
        <f t="shared" si="1"/>
        <v>2.7521658432021874E-2</v>
      </c>
      <c r="W67" s="4"/>
      <c r="X67" s="2">
        <v>2020</v>
      </c>
      <c r="Y67" s="111">
        <v>1440732000000</v>
      </c>
      <c r="Z67" s="112"/>
    </row>
    <row r="68" spans="1:26" ht="15.75" thickBot="1" x14ac:dyDescent="0.3">
      <c r="A68" s="2"/>
      <c r="B68" s="4"/>
      <c r="C68" s="2">
        <v>2021</v>
      </c>
      <c r="D68" s="3">
        <v>71476121339935.219</v>
      </c>
      <c r="E68" s="10">
        <v>5777460589500</v>
      </c>
      <c r="F68" s="3">
        <f t="shared" si="0"/>
        <v>12.37154632778222</v>
      </c>
      <c r="H68">
        <v>2021</v>
      </c>
      <c r="I68" s="8">
        <v>17760195040000</v>
      </c>
      <c r="J68" s="8">
        <v>17562816674000</v>
      </c>
      <c r="K68" s="6">
        <v>2</v>
      </c>
      <c r="L68" s="8">
        <f t="shared" si="10"/>
        <v>17661505857000</v>
      </c>
      <c r="N68" s="2"/>
      <c r="O68" s="4"/>
      <c r="P68" s="2">
        <v>2021</v>
      </c>
      <c r="Q68" s="92">
        <v>155613590856.92633</v>
      </c>
      <c r="R68" s="106">
        <v>5777460589500</v>
      </c>
      <c r="S68" s="191">
        <f t="shared" si="1"/>
        <v>2.6934600149370061E-2</v>
      </c>
      <c r="W68" s="22"/>
      <c r="X68" s="23">
        <v>2021</v>
      </c>
      <c r="Y68" s="113">
        <v>2766986000000</v>
      </c>
      <c r="Z68" s="114"/>
    </row>
    <row r="69" spans="1:26" x14ac:dyDescent="0.25">
      <c r="A69" s="2">
        <v>14</v>
      </c>
      <c r="B69" s="4" t="s">
        <v>43</v>
      </c>
      <c r="C69" s="2">
        <v>2017</v>
      </c>
      <c r="D69" s="3">
        <v>71476121339935.219</v>
      </c>
      <c r="E69" s="10">
        <v>46595199474000</v>
      </c>
      <c r="F69" s="3">
        <f t="shared" ref="F69:F88" si="11">D69/E69</f>
        <v>1.533980370227167</v>
      </c>
      <c r="N69" s="2">
        <v>14</v>
      </c>
      <c r="O69" s="4" t="s">
        <v>43</v>
      </c>
      <c r="P69" s="2">
        <v>2017</v>
      </c>
      <c r="Q69" s="92">
        <v>1798170798380.6787</v>
      </c>
      <c r="R69" s="106">
        <v>46595199474000</v>
      </c>
      <c r="S69" s="191">
        <f t="shared" ref="S69:S88" si="12">SUM(Q69/R69)</f>
        <v>3.8591331696821114E-2</v>
      </c>
      <c r="W69" s="13" t="s">
        <v>36</v>
      </c>
      <c r="X69" s="12">
        <v>2017</v>
      </c>
      <c r="Y69" s="118">
        <v>5241243654</v>
      </c>
      <c r="Z69" s="110">
        <f>STDEV(Y69:Y73)</f>
        <v>1056572499109.1172</v>
      </c>
    </row>
    <row r="70" spans="1:26" x14ac:dyDescent="0.25">
      <c r="A70" s="2"/>
      <c r="B70" s="4"/>
      <c r="C70" s="2">
        <v>2018</v>
      </c>
      <c r="D70" s="3">
        <v>71476121339935.219</v>
      </c>
      <c r="E70" s="10">
        <v>50112270220000</v>
      </c>
      <c r="F70" s="3">
        <f t="shared" si="11"/>
        <v>1.4263197621290129</v>
      </c>
      <c r="I70" s="6" t="s">
        <v>50</v>
      </c>
      <c r="J70" s="6" t="s">
        <v>49</v>
      </c>
      <c r="K70" s="6" t="s">
        <v>52</v>
      </c>
      <c r="L70" s="6" t="s">
        <v>51</v>
      </c>
      <c r="N70" s="2"/>
      <c r="O70" s="4"/>
      <c r="P70" s="2">
        <v>2018</v>
      </c>
      <c r="Q70" s="92">
        <v>1798170798380.6787</v>
      </c>
      <c r="R70" s="106">
        <v>50112270220000</v>
      </c>
      <c r="S70" s="191">
        <f t="shared" si="12"/>
        <v>3.5882844470754426E-2</v>
      </c>
      <c r="W70" s="4"/>
      <c r="X70" s="2">
        <v>2018</v>
      </c>
      <c r="Y70" s="111">
        <v>258254551890</v>
      </c>
      <c r="Z70" s="112"/>
    </row>
    <row r="71" spans="1:26" x14ac:dyDescent="0.25">
      <c r="A71" s="2"/>
      <c r="B71" s="4"/>
      <c r="C71" s="2">
        <v>2019</v>
      </c>
      <c r="D71" s="3">
        <v>71476121339935.219</v>
      </c>
      <c r="E71" s="10">
        <v>65295451950000</v>
      </c>
      <c r="F71" s="3">
        <f t="shared" si="11"/>
        <v>1.0946569662258876</v>
      </c>
      <c r="G71" t="s">
        <v>37</v>
      </c>
      <c r="H71">
        <v>2017</v>
      </c>
      <c r="I71" s="8">
        <v>4114386</v>
      </c>
      <c r="J71" s="9">
        <v>3936713</v>
      </c>
      <c r="K71" s="6">
        <v>2</v>
      </c>
      <c r="L71" s="8">
        <f>SUM(I71+J71)/K71</f>
        <v>4025549.5</v>
      </c>
      <c r="N71" s="2"/>
      <c r="O71" s="4"/>
      <c r="P71" s="2">
        <v>2019</v>
      </c>
      <c r="Q71" s="92">
        <v>1798170798380.6787</v>
      </c>
      <c r="R71" s="106">
        <v>65295451950000</v>
      </c>
      <c r="S71" s="191">
        <f t="shared" si="12"/>
        <v>2.7538990001288729E-2</v>
      </c>
      <c r="W71" s="4"/>
      <c r="X71" s="2">
        <v>2019</v>
      </c>
      <c r="Y71" s="111">
        <v>-1853834642000</v>
      </c>
      <c r="Z71" s="112"/>
    </row>
    <row r="72" spans="1:26" x14ac:dyDescent="0.25">
      <c r="A72" s="2"/>
      <c r="B72" s="4"/>
      <c r="C72" s="2">
        <v>2020</v>
      </c>
      <c r="D72" s="3">
        <v>71476121339935.219</v>
      </c>
      <c r="E72" s="10">
        <v>78906655500000</v>
      </c>
      <c r="F72" s="3">
        <f t="shared" si="11"/>
        <v>0.90583133814276562</v>
      </c>
      <c r="H72">
        <v>2018</v>
      </c>
      <c r="I72" s="8">
        <v>4298318</v>
      </c>
      <c r="J72" s="8">
        <v>4114386</v>
      </c>
      <c r="K72" s="6">
        <v>2</v>
      </c>
      <c r="L72" s="8">
        <f t="shared" ref="L72:L75" si="13">SUM(I72+J72)/K72</f>
        <v>4206352</v>
      </c>
      <c r="N72" s="2"/>
      <c r="O72" s="4"/>
      <c r="P72" s="2">
        <v>2020</v>
      </c>
      <c r="Q72" s="92">
        <v>1798170798380.6787</v>
      </c>
      <c r="R72" s="106">
        <v>78906655500000</v>
      </c>
      <c r="S72" s="191">
        <f t="shared" si="12"/>
        <v>2.2788582116253536E-2</v>
      </c>
      <c r="W72" s="4"/>
      <c r="X72" s="2">
        <v>2020</v>
      </c>
      <c r="Y72" s="111">
        <v>1018975185000</v>
      </c>
      <c r="Z72" s="112"/>
    </row>
    <row r="73" spans="1:26" ht="15.75" thickBot="1" x14ac:dyDescent="0.3">
      <c r="A73" s="2"/>
      <c r="B73" s="4"/>
      <c r="C73" s="2">
        <v>2021</v>
      </c>
      <c r="D73" s="3">
        <v>71476121339935.219</v>
      </c>
      <c r="E73" s="10">
        <v>77255242000000</v>
      </c>
      <c r="F73" s="3">
        <f t="shared" si="11"/>
        <v>0.92519445269403489</v>
      </c>
      <c r="H73">
        <v>2019</v>
      </c>
      <c r="I73" s="8">
        <v>3286723</v>
      </c>
      <c r="J73" s="8">
        <v>3581188</v>
      </c>
      <c r="K73" s="6">
        <v>2</v>
      </c>
      <c r="L73" s="8">
        <f t="shared" si="13"/>
        <v>3433955.5</v>
      </c>
      <c r="N73" s="2"/>
      <c r="O73" s="4"/>
      <c r="P73" s="2">
        <v>2021</v>
      </c>
      <c r="Q73" s="92">
        <v>1798170798380.6787</v>
      </c>
      <c r="R73" s="106">
        <v>77255242000000</v>
      </c>
      <c r="S73" s="191">
        <f t="shared" si="12"/>
        <v>2.3275712454317064E-2</v>
      </c>
      <c r="W73" s="26"/>
      <c r="X73" s="25">
        <v>2021</v>
      </c>
      <c r="Y73" s="119">
        <v>-223924978000</v>
      </c>
      <c r="Z73" s="114"/>
    </row>
    <row r="74" spans="1:26" x14ac:dyDescent="0.25">
      <c r="A74" s="2">
        <v>15</v>
      </c>
      <c r="B74" s="4" t="s">
        <v>45</v>
      </c>
      <c r="C74" s="2">
        <v>2017</v>
      </c>
      <c r="D74" s="3">
        <v>71476121339935.219</v>
      </c>
      <c r="E74" s="10">
        <v>189047500000</v>
      </c>
      <c r="F74" s="3">
        <f t="shared" si="11"/>
        <v>378.08551469834418</v>
      </c>
      <c r="H74">
        <v>2020</v>
      </c>
      <c r="I74" s="8">
        <v>3486349</v>
      </c>
      <c r="J74" s="8">
        <v>3288037</v>
      </c>
      <c r="K74" s="6">
        <v>2</v>
      </c>
      <c r="L74" s="8">
        <f t="shared" si="13"/>
        <v>3387193</v>
      </c>
      <c r="N74" s="2">
        <v>15</v>
      </c>
      <c r="O74" s="4" t="s">
        <v>45</v>
      </c>
      <c r="P74" s="2">
        <v>2017</v>
      </c>
      <c r="Q74" s="92">
        <v>9848341992.4370995</v>
      </c>
      <c r="R74" s="106">
        <v>189047500000</v>
      </c>
      <c r="S74" s="191">
        <f t="shared" si="12"/>
        <v>5.2094537047234685E-2</v>
      </c>
      <c r="W74" s="16" t="s">
        <v>37</v>
      </c>
      <c r="X74" s="17">
        <v>2017</v>
      </c>
      <c r="Y74" s="115">
        <v>204160000</v>
      </c>
      <c r="Z74" s="110">
        <f>STDEV(Y74:Y78)</f>
        <v>112169984.88544072</v>
      </c>
    </row>
    <row r="75" spans="1:26" x14ac:dyDescent="0.25">
      <c r="A75" s="2"/>
      <c r="B75" s="4"/>
      <c r="C75" s="2">
        <v>2018</v>
      </c>
      <c r="D75" s="3">
        <v>71476121339935.219</v>
      </c>
      <c r="E75" s="10">
        <v>202340000000</v>
      </c>
      <c r="F75" s="3">
        <f t="shared" si="11"/>
        <v>353.24760966657715</v>
      </c>
      <c r="H75">
        <v>2021</v>
      </c>
      <c r="I75" s="8">
        <v>3773676</v>
      </c>
      <c r="J75" s="8">
        <v>3486349</v>
      </c>
      <c r="K75" s="6">
        <v>2</v>
      </c>
      <c r="L75" s="8">
        <f t="shared" si="13"/>
        <v>3630012.5</v>
      </c>
      <c r="N75" s="2"/>
      <c r="O75" s="4"/>
      <c r="P75" s="2">
        <v>2018</v>
      </c>
      <c r="Q75" s="92">
        <v>9848341992.4370995</v>
      </c>
      <c r="R75" s="106">
        <v>202340000000</v>
      </c>
      <c r="S75" s="191">
        <f t="shared" si="12"/>
        <v>4.8672244699204802E-2</v>
      </c>
      <c r="W75" s="4"/>
      <c r="X75" s="2">
        <v>2018</v>
      </c>
      <c r="Y75" s="116">
        <v>-80151000</v>
      </c>
      <c r="Z75" s="112"/>
    </row>
    <row r="76" spans="1:26" x14ac:dyDescent="0.25">
      <c r="A76" s="2"/>
      <c r="B76" s="4"/>
      <c r="C76" s="2">
        <v>2019</v>
      </c>
      <c r="D76" s="3">
        <v>71476121339935.219</v>
      </c>
      <c r="E76" s="10">
        <v>213702000000</v>
      </c>
      <c r="F76" s="3">
        <f t="shared" si="11"/>
        <v>334.46631917312527</v>
      </c>
      <c r="N76" s="2"/>
      <c r="O76" s="4"/>
      <c r="P76" s="2">
        <v>2019</v>
      </c>
      <c r="Q76" s="92">
        <v>9848341992.4370995</v>
      </c>
      <c r="R76" s="106">
        <v>213702000000</v>
      </c>
      <c r="S76" s="191">
        <f t="shared" si="12"/>
        <v>4.6084463376276773E-2</v>
      </c>
      <c r="W76" s="4"/>
      <c r="X76" s="2">
        <v>2019</v>
      </c>
      <c r="Y76" s="116">
        <v>176125000</v>
      </c>
      <c r="Z76" s="112"/>
    </row>
    <row r="77" spans="1:26" x14ac:dyDescent="0.25">
      <c r="A77" s="2"/>
      <c r="B77" s="4"/>
      <c r="C77" s="2">
        <v>2020</v>
      </c>
      <c r="D77" s="3">
        <v>71476121339935.219</v>
      </c>
      <c r="E77" s="10">
        <v>234075500000</v>
      </c>
      <c r="F77" s="3">
        <f t="shared" si="11"/>
        <v>305.35498734355036</v>
      </c>
      <c r="I77" s="6" t="s">
        <v>50</v>
      </c>
      <c r="J77" s="6" t="s">
        <v>49</v>
      </c>
      <c r="K77" s="6" t="s">
        <v>52</v>
      </c>
      <c r="L77" s="6" t="s">
        <v>51</v>
      </c>
      <c r="N77" s="2"/>
      <c r="O77" s="4"/>
      <c r="P77" s="2">
        <v>2020</v>
      </c>
      <c r="Q77" s="92">
        <v>9848341992.4370995</v>
      </c>
      <c r="R77" s="106">
        <v>234075500000</v>
      </c>
      <c r="S77" s="191">
        <f t="shared" si="12"/>
        <v>4.2073356641071362E-2</v>
      </c>
      <c r="W77" s="4"/>
      <c r="X77" s="2">
        <v>2020</v>
      </c>
      <c r="Y77" s="116">
        <v>70827000</v>
      </c>
      <c r="Z77" s="112"/>
    </row>
    <row r="78" spans="1:26" ht="15.75" thickBot="1" x14ac:dyDescent="0.3">
      <c r="A78" s="2"/>
      <c r="B78" s="4"/>
      <c r="C78" s="2">
        <v>2021</v>
      </c>
      <c r="D78" s="3">
        <v>71476121339935.219</v>
      </c>
      <c r="E78" s="10">
        <v>262063500000</v>
      </c>
      <c r="F78" s="3">
        <f t="shared" si="11"/>
        <v>272.74351956657534</v>
      </c>
      <c r="G78" t="s">
        <v>38</v>
      </c>
      <c r="H78">
        <v>2017</v>
      </c>
      <c r="I78" s="8">
        <v>6293128991</v>
      </c>
      <c r="J78" s="9">
        <v>6834152968</v>
      </c>
      <c r="K78" s="6">
        <v>2</v>
      </c>
      <c r="L78" s="8">
        <f>SUM(I78+J78)/K78</f>
        <v>6563640979.5</v>
      </c>
      <c r="N78" s="2"/>
      <c r="O78" s="4"/>
      <c r="P78" s="2">
        <v>2021</v>
      </c>
      <c r="Q78" s="92">
        <v>9848341992.4370995</v>
      </c>
      <c r="R78" s="106">
        <v>262063500000</v>
      </c>
      <c r="S78" s="191">
        <f t="shared" si="12"/>
        <v>3.7579983448427952E-2</v>
      </c>
      <c r="W78" s="22"/>
      <c r="X78" s="23">
        <v>2021</v>
      </c>
      <c r="Y78" s="117">
        <v>119885000</v>
      </c>
      <c r="Z78" s="114"/>
    </row>
    <row r="79" spans="1:26" x14ac:dyDescent="0.25">
      <c r="A79" s="2">
        <v>16</v>
      </c>
      <c r="B79" s="4" t="s">
        <v>46</v>
      </c>
      <c r="C79" s="2">
        <v>2017</v>
      </c>
      <c r="D79" s="3">
        <v>71476121339935.219</v>
      </c>
      <c r="E79" s="10">
        <v>38519489496000</v>
      </c>
      <c r="F79" s="3">
        <f t="shared" si="11"/>
        <v>1.8555832975760895</v>
      </c>
      <c r="H79">
        <v>2018</v>
      </c>
      <c r="I79" s="8">
        <v>7939273167</v>
      </c>
      <c r="J79" s="8">
        <v>8183180242</v>
      </c>
      <c r="K79" s="6">
        <v>2</v>
      </c>
      <c r="L79" s="8">
        <f t="shared" ref="L79:L82" si="14">SUM(I79+J79)/K79</f>
        <v>8061226704.5</v>
      </c>
      <c r="N79" s="2">
        <v>16</v>
      </c>
      <c r="O79" s="4" t="s">
        <v>46</v>
      </c>
      <c r="P79" s="2">
        <v>2017</v>
      </c>
      <c r="Q79" s="92">
        <v>2499480448361.6523</v>
      </c>
      <c r="R79" s="106">
        <v>38519489496000</v>
      </c>
      <c r="S79" s="191">
        <f t="shared" si="12"/>
        <v>6.4888722074606081E-2</v>
      </c>
      <c r="W79" s="16" t="s">
        <v>38</v>
      </c>
      <c r="X79" s="17">
        <v>2017</v>
      </c>
      <c r="Y79" s="115">
        <v>577904469</v>
      </c>
      <c r="Z79" s="110">
        <f>STDEV(Y79:Y83)</f>
        <v>200969569.08306721</v>
      </c>
    </row>
    <row r="80" spans="1:26" x14ac:dyDescent="0.25">
      <c r="A80" s="2"/>
      <c r="B80" s="4"/>
      <c r="C80" s="2">
        <v>2018</v>
      </c>
      <c r="D80" s="3">
        <v>71476121339935.219</v>
      </c>
      <c r="E80" s="10">
        <v>52456887770500</v>
      </c>
      <c r="F80" s="3">
        <f t="shared" si="11"/>
        <v>1.3625688518282817</v>
      </c>
      <c r="H80">
        <v>2019</v>
      </c>
      <c r="I80" s="8">
        <v>7373713156</v>
      </c>
      <c r="J80" s="8">
        <v>7939273167</v>
      </c>
      <c r="K80" s="6">
        <v>2</v>
      </c>
      <c r="L80" s="8">
        <f t="shared" si="14"/>
        <v>7656493161.5</v>
      </c>
      <c r="N80" s="2"/>
      <c r="O80" s="4"/>
      <c r="P80" s="2">
        <v>2018</v>
      </c>
      <c r="Q80" s="92">
        <v>2499480448361.6523</v>
      </c>
      <c r="R80" s="106">
        <v>52456887770500</v>
      </c>
      <c r="S80" s="191">
        <f t="shared" si="12"/>
        <v>4.7648279465166372E-2</v>
      </c>
      <c r="W80" s="4"/>
      <c r="X80" s="2">
        <v>2018</v>
      </c>
      <c r="Y80" s="116">
        <v>918971233</v>
      </c>
      <c r="Z80" s="112"/>
    </row>
    <row r="81" spans="1:26" x14ac:dyDescent="0.25">
      <c r="A81" s="2"/>
      <c r="B81" s="4"/>
      <c r="C81" s="2">
        <v>2019</v>
      </c>
      <c r="D81" s="3">
        <v>71476121339935.219</v>
      </c>
      <c r="E81" s="10">
        <v>60670424196500</v>
      </c>
      <c r="F81" s="3">
        <f t="shared" si="11"/>
        <v>1.1781048556449452</v>
      </c>
      <c r="H81">
        <v>2020</v>
      </c>
      <c r="I81" s="8">
        <v>7533986395</v>
      </c>
      <c r="J81" s="8">
        <v>7373713156</v>
      </c>
      <c r="K81" s="6">
        <v>2</v>
      </c>
      <c r="L81" s="8">
        <f t="shared" si="14"/>
        <v>7453849775.5</v>
      </c>
      <c r="N81" s="2"/>
      <c r="O81" s="4"/>
      <c r="P81" s="2">
        <v>2019</v>
      </c>
      <c r="Q81" s="92">
        <v>2499480448361.6523</v>
      </c>
      <c r="R81" s="106">
        <v>60670424196500</v>
      </c>
      <c r="S81" s="191">
        <f t="shared" si="12"/>
        <v>4.1197675497806133E-2</v>
      </c>
      <c r="W81" s="4"/>
      <c r="X81" s="2">
        <v>2019</v>
      </c>
      <c r="Y81" s="116">
        <v>810581461</v>
      </c>
      <c r="Z81" s="112"/>
    </row>
    <row r="82" spans="1:26" x14ac:dyDescent="0.25">
      <c r="A82" s="2"/>
      <c r="B82" s="4"/>
      <c r="C82" s="2">
        <v>2020</v>
      </c>
      <c r="D82" s="3">
        <v>71476121339935.219</v>
      </c>
      <c r="E82" s="10">
        <v>65110016183500</v>
      </c>
      <c r="F82" s="3">
        <f t="shared" si="11"/>
        <v>1.0977745902948877</v>
      </c>
      <c r="H82">
        <v>2021</v>
      </c>
      <c r="I82" s="8">
        <v>7510948902</v>
      </c>
      <c r="J82" s="8">
        <v>7533986395</v>
      </c>
      <c r="K82" s="6">
        <v>2</v>
      </c>
      <c r="L82" s="8">
        <f t="shared" si="14"/>
        <v>7522467648.5</v>
      </c>
      <c r="N82" s="2"/>
      <c r="O82" s="4"/>
      <c r="P82" s="2">
        <v>2020</v>
      </c>
      <c r="Q82" s="92">
        <v>2499480448361.6523</v>
      </c>
      <c r="R82" s="106">
        <v>65110016183500</v>
      </c>
      <c r="S82" s="191">
        <f t="shared" si="12"/>
        <v>3.8388570528340056E-2</v>
      </c>
      <c r="W82" s="4"/>
      <c r="X82" s="2">
        <v>2020</v>
      </c>
      <c r="Y82" s="116">
        <v>416874630</v>
      </c>
      <c r="Z82" s="112"/>
    </row>
    <row r="83" spans="1:26" ht="15.75" thickBot="1" x14ac:dyDescent="0.3">
      <c r="A83" s="2"/>
      <c r="B83" s="4"/>
      <c r="C83" s="2">
        <v>2021</v>
      </c>
      <c r="D83" s="3">
        <v>71476121339935.219</v>
      </c>
      <c r="E83" s="10">
        <v>68747489779500</v>
      </c>
      <c r="F83" s="3">
        <f t="shared" si="11"/>
        <v>1.0396906355299227</v>
      </c>
      <c r="N83" s="2"/>
      <c r="O83" s="4"/>
      <c r="P83" s="2">
        <v>2021</v>
      </c>
      <c r="Q83" s="92">
        <v>2499480448361.6523</v>
      </c>
      <c r="R83" s="106">
        <v>68747489779500</v>
      </c>
      <c r="S83" s="191">
        <f t="shared" si="12"/>
        <v>3.6357406741372819E-2</v>
      </c>
      <c r="W83" s="22"/>
      <c r="X83" s="23">
        <v>2021</v>
      </c>
      <c r="Y83" s="117">
        <v>582705258</v>
      </c>
      <c r="Z83" s="114"/>
    </row>
    <row r="84" spans="1:26" x14ac:dyDescent="0.25">
      <c r="A84" s="2">
        <v>17</v>
      </c>
      <c r="B84" s="4" t="s">
        <v>47</v>
      </c>
      <c r="C84" s="2">
        <v>2017</v>
      </c>
      <c r="D84" s="3">
        <v>71476121339935.219</v>
      </c>
      <c r="E84" s="10">
        <v>5865527207005.5</v>
      </c>
      <c r="F84" s="3">
        <f t="shared" si="11"/>
        <v>12.185796573335747</v>
      </c>
      <c r="I84" s="6" t="s">
        <v>50</v>
      </c>
      <c r="J84" s="6" t="s">
        <v>49</v>
      </c>
      <c r="K84" s="6" t="s">
        <v>52</v>
      </c>
      <c r="L84" s="6" t="s">
        <v>51</v>
      </c>
      <c r="N84" s="2">
        <v>17</v>
      </c>
      <c r="O84" s="4" t="s">
        <v>47</v>
      </c>
      <c r="P84" s="2">
        <v>2017</v>
      </c>
      <c r="Q84" s="92">
        <v>354499307630814.81</v>
      </c>
      <c r="R84" s="106">
        <v>5865527207005.5</v>
      </c>
      <c r="S84" s="191">
        <f t="shared" si="12"/>
        <v>60.437756934690903</v>
      </c>
      <c r="W84" s="16" t="s">
        <v>39</v>
      </c>
      <c r="X84" s="17">
        <v>2017</v>
      </c>
      <c r="Y84" s="109">
        <v>67549078307</v>
      </c>
      <c r="Z84" s="110">
        <f>STDEV(Y84:Y88)</f>
        <v>232289642346.30252</v>
      </c>
    </row>
    <row r="85" spans="1:26" x14ac:dyDescent="0.25">
      <c r="A85" s="2"/>
      <c r="B85" s="4"/>
      <c r="C85" s="2">
        <v>2018</v>
      </c>
      <c r="D85" s="3">
        <v>71476121339935.219</v>
      </c>
      <c r="E85" s="10">
        <v>7974877197357.5</v>
      </c>
      <c r="F85" s="3">
        <f t="shared" si="11"/>
        <v>8.9626610631219563</v>
      </c>
      <c r="G85" t="s">
        <v>40</v>
      </c>
      <c r="H85">
        <v>2017</v>
      </c>
      <c r="I85" s="8">
        <v>21987482000000</v>
      </c>
      <c r="J85" s="9">
        <v>18576774000000</v>
      </c>
      <c r="K85" s="6">
        <v>2</v>
      </c>
      <c r="L85" s="8">
        <f>SUM(I85+J85)/K85</f>
        <v>20282128000000</v>
      </c>
      <c r="N85" s="2"/>
      <c r="O85" s="4"/>
      <c r="P85" s="2">
        <v>2018</v>
      </c>
      <c r="Q85" s="92">
        <v>354499307630814.81</v>
      </c>
      <c r="R85" s="106">
        <v>7974877197357.5</v>
      </c>
      <c r="S85" s="191">
        <f t="shared" si="12"/>
        <v>44.452008332903141</v>
      </c>
      <c r="W85" s="4"/>
      <c r="X85" s="2">
        <v>2018</v>
      </c>
      <c r="Y85" s="111">
        <v>77920829002</v>
      </c>
      <c r="Z85" s="112"/>
    </row>
    <row r="86" spans="1:26" x14ac:dyDescent="0.25">
      <c r="A86" s="2"/>
      <c r="B86" s="4"/>
      <c r="C86" s="2">
        <v>2019</v>
      </c>
      <c r="D86" s="3">
        <v>71476121339935.219</v>
      </c>
      <c r="E86" s="10">
        <v>9609836693439.5</v>
      </c>
      <c r="F86" s="3">
        <f t="shared" si="11"/>
        <v>7.4378081147550574</v>
      </c>
      <c r="H86">
        <v>2018</v>
      </c>
      <c r="I86" s="8">
        <v>24172933000000</v>
      </c>
      <c r="J86" s="8">
        <v>21987482000000</v>
      </c>
      <c r="K86" s="6">
        <v>2</v>
      </c>
      <c r="L86" s="8">
        <f t="shared" ref="L86:L88" si="15">SUM(I86+J86)/K86</f>
        <v>23080207500000</v>
      </c>
      <c r="N86" s="2"/>
      <c r="O86" s="4"/>
      <c r="P86" s="2">
        <v>2019</v>
      </c>
      <c r="Q86" s="92">
        <v>354499307630814.81</v>
      </c>
      <c r="R86" s="106">
        <v>9609836693439.5</v>
      </c>
      <c r="S86" s="191">
        <f t="shared" si="12"/>
        <v>36.889212474633048</v>
      </c>
      <c r="W86" s="4"/>
      <c r="X86" s="2">
        <v>2019</v>
      </c>
      <c r="Y86" s="111">
        <v>-207197743053</v>
      </c>
      <c r="Z86" s="112"/>
    </row>
    <row r="87" spans="1:26" x14ac:dyDescent="0.25">
      <c r="A87" s="2"/>
      <c r="B87" s="4"/>
      <c r="C87" s="2">
        <v>2020</v>
      </c>
      <c r="D87" s="3">
        <v>71476121339935.219</v>
      </c>
      <c r="E87" s="10">
        <v>9423456193400.5</v>
      </c>
      <c r="F87" s="3">
        <f t="shared" si="11"/>
        <v>7.584915754157362</v>
      </c>
      <c r="H87">
        <v>2019</v>
      </c>
      <c r="I87" s="8">
        <v>26098052000000</v>
      </c>
      <c r="J87" s="8">
        <v>24172933000000</v>
      </c>
      <c r="K87" s="6">
        <v>2</v>
      </c>
      <c r="L87" s="8">
        <f t="shared" si="15"/>
        <v>25135492500000</v>
      </c>
      <c r="N87" s="2"/>
      <c r="O87" s="4"/>
      <c r="P87" s="2">
        <v>2020</v>
      </c>
      <c r="Q87" s="92">
        <v>354499307630814.81</v>
      </c>
      <c r="R87" s="106">
        <v>9423456193400.5</v>
      </c>
      <c r="S87" s="191">
        <f t="shared" si="12"/>
        <v>37.618820563847926</v>
      </c>
      <c r="W87" s="4"/>
      <c r="X87" s="2">
        <v>2020</v>
      </c>
      <c r="Y87" s="111">
        <v>-486489881177</v>
      </c>
      <c r="Z87" s="112"/>
    </row>
    <row r="88" spans="1:26" ht="15.75" thickBot="1" x14ac:dyDescent="0.3">
      <c r="A88" s="2"/>
      <c r="B88" s="4"/>
      <c r="C88" s="2">
        <v>2021</v>
      </c>
      <c r="D88" s="3">
        <v>71476121339935.219</v>
      </c>
      <c r="E88" s="10">
        <v>8718600396257</v>
      </c>
      <c r="F88" s="3">
        <f t="shared" si="11"/>
        <v>8.1981187451395048</v>
      </c>
      <c r="H88">
        <v>2020</v>
      </c>
      <c r="I88" s="8">
        <v>24056755000000</v>
      </c>
      <c r="J88" s="8">
        <v>26098052000000</v>
      </c>
      <c r="K88" s="6">
        <v>2</v>
      </c>
      <c r="L88" s="8">
        <f t="shared" si="15"/>
        <v>25077403500000</v>
      </c>
      <c r="N88" s="2"/>
      <c r="O88" s="4"/>
      <c r="P88" s="2">
        <v>2021</v>
      </c>
      <c r="Q88" s="92">
        <v>354499307630814.81</v>
      </c>
      <c r="R88" s="106">
        <v>8718600396257</v>
      </c>
      <c r="S88" s="191">
        <f t="shared" si="12"/>
        <v>40.660116477296704</v>
      </c>
      <c r="W88" s="22"/>
      <c r="X88" s="23">
        <v>2021</v>
      </c>
      <c r="Y88" s="113">
        <v>-106810932705</v>
      </c>
      <c r="Z88" s="114"/>
    </row>
    <row r="89" spans="1:26" x14ac:dyDescent="0.25">
      <c r="A89" s="6"/>
      <c r="B89" s="60"/>
      <c r="C89" s="6"/>
      <c r="E89" s="8"/>
      <c r="I89" s="8"/>
      <c r="J89" s="8"/>
      <c r="K89" s="6"/>
      <c r="L89" s="8"/>
      <c r="W89" s="16" t="s">
        <v>40</v>
      </c>
      <c r="X89" s="17">
        <v>2017</v>
      </c>
      <c r="Y89" s="109">
        <v>2415444000000</v>
      </c>
      <c r="Z89" s="110">
        <f>STDEV(Y89:Y93)</f>
        <v>3470133803545.377</v>
      </c>
    </row>
    <row r="90" spans="1:26" x14ac:dyDescent="0.25">
      <c r="A90" s="6"/>
      <c r="B90" s="60"/>
      <c r="C90" s="6"/>
      <c r="E90" s="8"/>
      <c r="I90" s="8"/>
      <c r="J90" s="8"/>
      <c r="K90" s="6"/>
      <c r="L90" s="8"/>
      <c r="W90" s="4"/>
      <c r="X90" s="2">
        <v>2018</v>
      </c>
      <c r="Y90" s="111">
        <v>7867786000000</v>
      </c>
      <c r="Z90" s="112"/>
    </row>
    <row r="91" spans="1:26" x14ac:dyDescent="0.25">
      <c r="W91" s="4"/>
      <c r="X91" s="2">
        <v>2019</v>
      </c>
      <c r="Y91" s="111">
        <v>4296479000000</v>
      </c>
      <c r="Z91" s="112"/>
    </row>
    <row r="92" spans="1:26" x14ac:dyDescent="0.25">
      <c r="H92" s="6" t="s">
        <v>50</v>
      </c>
      <c r="I92" s="6" t="s">
        <v>49</v>
      </c>
      <c r="J92" s="6" t="s">
        <v>52</v>
      </c>
      <c r="K92" s="6" t="s">
        <v>51</v>
      </c>
      <c r="W92" s="4"/>
      <c r="X92" s="2">
        <v>2020</v>
      </c>
      <c r="Y92" s="111">
        <v>3513628000000</v>
      </c>
      <c r="Z92" s="112"/>
    </row>
    <row r="93" spans="1:26" ht="15.75" thickBot="1" x14ac:dyDescent="0.3">
      <c r="F93" t="s">
        <v>41</v>
      </c>
      <c r="H93" s="8">
        <v>41782780915111</v>
      </c>
      <c r="I93" s="9">
        <v>31215671256566</v>
      </c>
      <c r="J93" s="6">
        <v>2</v>
      </c>
      <c r="K93" s="8">
        <f>SUM(H93+I93)/J93</f>
        <v>36499226085838.5</v>
      </c>
      <c r="W93" s="22"/>
      <c r="X93" s="23">
        <v>2021</v>
      </c>
      <c r="Y93" s="113">
        <v>10795075000000</v>
      </c>
      <c r="Z93" s="114"/>
    </row>
    <row r="94" spans="1:26" x14ac:dyDescent="0.25">
      <c r="H94" s="8">
        <v>52549150902972</v>
      </c>
      <c r="I94" s="8">
        <v>41782780915111</v>
      </c>
      <c r="J94" s="6">
        <v>2</v>
      </c>
      <c r="K94" s="8">
        <f t="shared" ref="K94:K97" si="16">SUM(H94+I94)/J94</f>
        <v>47165965909041.5</v>
      </c>
      <c r="W94" s="16" t="s">
        <v>41</v>
      </c>
      <c r="X94" s="17">
        <v>2017</v>
      </c>
      <c r="Y94" s="109">
        <v>1462721816743</v>
      </c>
      <c r="Z94" s="110">
        <f>STDEV(Y94:Y98)</f>
        <v>632342239419.05078</v>
      </c>
    </row>
    <row r="95" spans="1:26" x14ac:dyDescent="0.25">
      <c r="G95">
        <v>2017</v>
      </c>
      <c r="H95" s="8">
        <v>59165548433821</v>
      </c>
      <c r="I95" s="8">
        <v>52549150902972</v>
      </c>
      <c r="J95" s="6">
        <v>2</v>
      </c>
      <c r="K95" s="8">
        <f t="shared" si="16"/>
        <v>55857349668396.5</v>
      </c>
      <c r="W95" s="4"/>
      <c r="X95" s="2">
        <v>2018</v>
      </c>
      <c r="Y95" s="111">
        <v>716128002645</v>
      </c>
      <c r="Z95" s="112"/>
    </row>
    <row r="96" spans="1:26" x14ac:dyDescent="0.25">
      <c r="G96">
        <v>2018</v>
      </c>
      <c r="H96" s="8">
        <v>53408823346707</v>
      </c>
      <c r="I96" s="8">
        <v>59165548433821</v>
      </c>
      <c r="J96" s="6">
        <v>2</v>
      </c>
      <c r="K96" s="8">
        <f t="shared" si="16"/>
        <v>56287185890264</v>
      </c>
      <c r="W96" s="4"/>
      <c r="X96" s="2">
        <v>2019</v>
      </c>
      <c r="Y96" s="111">
        <v>300140201059</v>
      </c>
      <c r="Z96" s="112"/>
    </row>
    <row r="97" spans="6:26" x14ac:dyDescent="0.25">
      <c r="G97">
        <v>2019</v>
      </c>
      <c r="H97" s="8">
        <v>55573843735084</v>
      </c>
      <c r="I97" s="8">
        <v>53408823346707</v>
      </c>
      <c r="J97" s="6">
        <v>2</v>
      </c>
      <c r="K97" s="8">
        <f t="shared" si="16"/>
        <v>54491333540895.5</v>
      </c>
      <c r="W97" s="4"/>
      <c r="X97" s="2">
        <v>2020</v>
      </c>
      <c r="Y97" s="111">
        <v>-268989679129</v>
      </c>
      <c r="Z97" s="112"/>
    </row>
    <row r="98" spans="6:26" ht="15.75" thickBot="1" x14ac:dyDescent="0.3">
      <c r="G98">
        <v>2020</v>
      </c>
      <c r="W98" s="22"/>
      <c r="X98" s="23">
        <v>2021</v>
      </c>
      <c r="Y98" s="113">
        <v>468698302439</v>
      </c>
      <c r="Z98" s="114"/>
    </row>
    <row r="99" spans="6:26" x14ac:dyDescent="0.25">
      <c r="G99">
        <v>2021</v>
      </c>
      <c r="H99" s="6" t="s">
        <v>50</v>
      </c>
      <c r="I99" s="6" t="s">
        <v>49</v>
      </c>
      <c r="J99" s="6" t="s">
        <v>52</v>
      </c>
      <c r="K99" s="6" t="s">
        <v>51</v>
      </c>
      <c r="W99" s="16" t="s">
        <v>42</v>
      </c>
      <c r="X99" s="17">
        <v>2017</v>
      </c>
      <c r="Y99" s="109">
        <v>183236105000</v>
      </c>
      <c r="Z99" s="110">
        <f>STDEV(Y99:Y103)</f>
        <v>155613590856.92633</v>
      </c>
    </row>
    <row r="100" spans="6:26" x14ac:dyDescent="0.25">
      <c r="F100" t="s">
        <v>43</v>
      </c>
      <c r="H100" s="8">
        <v>48963502966000</v>
      </c>
      <c r="I100" s="9">
        <v>44226895982000</v>
      </c>
      <c r="J100" s="6">
        <v>2</v>
      </c>
      <c r="K100" s="8">
        <f>SUM(H100+I100)/J100</f>
        <v>46595199474000</v>
      </c>
      <c r="W100" s="4"/>
      <c r="X100" s="2">
        <v>2018</v>
      </c>
      <c r="Y100" s="111">
        <v>64469290000</v>
      </c>
      <c r="Z100" s="112"/>
    </row>
    <row r="101" spans="6:26" x14ac:dyDescent="0.25">
      <c r="H101" s="8">
        <v>51155890227000</v>
      </c>
      <c r="I101" s="8">
        <v>49068650213000</v>
      </c>
      <c r="J101" s="6">
        <v>2</v>
      </c>
      <c r="K101" s="8">
        <f t="shared" ref="K101:K104" si="17">SUM(H101+I101)/J101</f>
        <v>50112270220000</v>
      </c>
      <c r="W101" s="4"/>
      <c r="X101" s="2">
        <v>2019</v>
      </c>
      <c r="Y101" s="111">
        <v>87929949000</v>
      </c>
      <c r="Z101" s="112"/>
    </row>
    <row r="102" spans="6:26" x14ac:dyDescent="0.25">
      <c r="G102">
        <v>2017</v>
      </c>
      <c r="H102" s="8">
        <v>79807067900000</v>
      </c>
      <c r="I102" s="8">
        <v>50783836000000</v>
      </c>
      <c r="J102" s="6">
        <v>2</v>
      </c>
      <c r="K102" s="8">
        <f t="shared" si="17"/>
        <v>65295451950000</v>
      </c>
      <c r="W102" s="4"/>
      <c r="X102" s="2">
        <v>2020</v>
      </c>
      <c r="Y102" s="111">
        <v>393019308000</v>
      </c>
      <c r="Z102" s="112"/>
    </row>
    <row r="103" spans="6:26" ht="15.75" thickBot="1" x14ac:dyDescent="0.3">
      <c r="G103">
        <v>2018</v>
      </c>
      <c r="H103" s="8">
        <v>78006244000000</v>
      </c>
      <c r="I103" s="8">
        <v>79807067000000</v>
      </c>
      <c r="J103" s="6">
        <v>2</v>
      </c>
      <c r="K103" s="8">
        <f t="shared" si="17"/>
        <v>78906655500000</v>
      </c>
      <c r="W103" s="22"/>
      <c r="X103" s="23">
        <v>2021</v>
      </c>
      <c r="Y103" s="113">
        <v>374742047000</v>
      </c>
      <c r="Z103" s="114"/>
    </row>
    <row r="104" spans="6:26" x14ac:dyDescent="0.25">
      <c r="G104">
        <v>2019</v>
      </c>
      <c r="H104" s="8">
        <v>76504240000000</v>
      </c>
      <c r="I104" s="8">
        <v>78006244000000</v>
      </c>
      <c r="J104" s="6">
        <v>2</v>
      </c>
      <c r="K104" s="8">
        <f t="shared" si="17"/>
        <v>77255242000000</v>
      </c>
      <c r="W104" s="16" t="s">
        <v>43</v>
      </c>
      <c r="X104" s="17">
        <v>2017</v>
      </c>
      <c r="Y104" s="109">
        <v>2745186809000</v>
      </c>
      <c r="Z104" s="110">
        <f>STDEV(Y104:Y108)</f>
        <v>1798170798380.6787</v>
      </c>
    </row>
    <row r="105" spans="6:26" x14ac:dyDescent="0.25">
      <c r="G105">
        <v>2020</v>
      </c>
      <c r="W105" s="4"/>
      <c r="X105" s="2">
        <v>2018</v>
      </c>
      <c r="Y105" s="111">
        <v>4462460482000</v>
      </c>
      <c r="Z105" s="112"/>
    </row>
    <row r="106" spans="6:26" x14ac:dyDescent="0.25">
      <c r="G106">
        <v>2021</v>
      </c>
      <c r="H106" s="6" t="s">
        <v>50</v>
      </c>
      <c r="I106" s="6" t="s">
        <v>49</v>
      </c>
      <c r="J106" s="6" t="s">
        <v>52</v>
      </c>
      <c r="K106" s="6" t="s">
        <v>51</v>
      </c>
      <c r="W106" s="4"/>
      <c r="X106" s="2">
        <v>2019</v>
      </c>
      <c r="Y106" s="111">
        <v>5608931000000</v>
      </c>
      <c r="Z106" s="112"/>
    </row>
    <row r="107" spans="6:26" x14ac:dyDescent="0.25">
      <c r="F107" t="s">
        <v>44</v>
      </c>
      <c r="H107" s="8">
        <v>11876309000000</v>
      </c>
      <c r="I107" s="9">
        <v>9548631000000</v>
      </c>
      <c r="J107" s="6">
        <v>2</v>
      </c>
      <c r="K107" s="8">
        <f>SUM(H107+I107)/J107</f>
        <v>10712470000000</v>
      </c>
      <c r="W107" s="4"/>
      <c r="X107" s="2">
        <v>2020</v>
      </c>
      <c r="Y107" s="111">
        <v>7221257000000</v>
      </c>
      <c r="Z107" s="112"/>
    </row>
    <row r="108" spans="6:26" ht="15.75" thickBot="1" x14ac:dyDescent="0.3">
      <c r="H108" s="8">
        <v>20361278000000</v>
      </c>
      <c r="I108" s="8">
        <v>15220685000000</v>
      </c>
      <c r="J108" s="6">
        <v>2</v>
      </c>
      <c r="K108" s="8">
        <f t="shared" ref="K108:K111" si="18">SUM(H108+I108)/J108</f>
        <v>17790981500000</v>
      </c>
      <c r="W108" s="22"/>
      <c r="X108" s="23">
        <v>2021</v>
      </c>
      <c r="Y108" s="113">
        <v>6688789000000</v>
      </c>
      <c r="Z108" s="114"/>
    </row>
    <row r="109" spans="6:26" x14ac:dyDescent="0.25">
      <c r="G109">
        <v>2017</v>
      </c>
      <c r="H109" s="8">
        <v>15117948000000</v>
      </c>
      <c r="I109" s="8">
        <v>11876309000000</v>
      </c>
      <c r="J109" s="6">
        <v>2</v>
      </c>
      <c r="K109" s="8">
        <f t="shared" si="18"/>
        <v>13497128500000</v>
      </c>
      <c r="W109" s="16" t="s">
        <v>44</v>
      </c>
      <c r="X109" s="17">
        <v>2017</v>
      </c>
      <c r="Y109" s="109">
        <v>-152027000000</v>
      </c>
      <c r="Z109" s="110">
        <f>STDEV(Y109:Y113)</f>
        <v>3359957858808.5298</v>
      </c>
    </row>
    <row r="110" spans="6:26" x14ac:dyDescent="0.25">
      <c r="G110">
        <v>2018</v>
      </c>
      <c r="H110" s="8">
        <v>14517700000000</v>
      </c>
      <c r="I110" s="8">
        <v>20361278000000</v>
      </c>
      <c r="J110" s="6">
        <v>2</v>
      </c>
      <c r="K110" s="8">
        <f t="shared" si="18"/>
        <v>17439489000000</v>
      </c>
      <c r="W110" s="4"/>
      <c r="X110" s="2">
        <v>2018</v>
      </c>
      <c r="Y110" s="111">
        <v>-1420759000000</v>
      </c>
      <c r="Z110" s="112"/>
    </row>
    <row r="111" spans="6:26" x14ac:dyDescent="0.25">
      <c r="G111">
        <v>2019</v>
      </c>
      <c r="H111" s="8">
        <v>14690989000000</v>
      </c>
      <c r="I111" s="8">
        <v>14517700000000</v>
      </c>
      <c r="J111" s="6">
        <v>2</v>
      </c>
      <c r="K111" s="8">
        <f t="shared" si="18"/>
        <v>14604344500000</v>
      </c>
      <c r="W111" s="4"/>
      <c r="X111" s="2">
        <v>2019</v>
      </c>
      <c r="Y111" s="111">
        <v>-2080269000000</v>
      </c>
      <c r="Z111" s="112"/>
    </row>
    <row r="112" spans="6:26" x14ac:dyDescent="0.25">
      <c r="G112">
        <v>2020</v>
      </c>
      <c r="W112" s="4"/>
      <c r="X112" s="2">
        <v>2020</v>
      </c>
      <c r="Y112" s="111">
        <v>5400909000000</v>
      </c>
      <c r="Z112" s="112"/>
    </row>
    <row r="113" spans="6:26" ht="15.75" thickBot="1" x14ac:dyDescent="0.3">
      <c r="G113">
        <v>2021</v>
      </c>
      <c r="H113" s="6" t="s">
        <v>50</v>
      </c>
      <c r="I113" s="6" t="s">
        <v>49</v>
      </c>
      <c r="J113" s="6" t="s">
        <v>52</v>
      </c>
      <c r="K113" s="6" t="s">
        <v>51</v>
      </c>
      <c r="W113" s="22"/>
      <c r="X113" s="23">
        <v>2021</v>
      </c>
      <c r="Y113" s="113">
        <v>4039395000000</v>
      </c>
      <c r="Z113" s="114"/>
    </row>
    <row r="114" spans="6:26" x14ac:dyDescent="0.25">
      <c r="F114" t="s">
        <v>45</v>
      </c>
      <c r="H114" s="8">
        <v>198484000000</v>
      </c>
      <c r="I114" s="9">
        <v>179611000000</v>
      </c>
      <c r="J114" s="6">
        <v>2</v>
      </c>
      <c r="K114" s="8">
        <f>SUM(H114+I114)/J114</f>
        <v>189047500000</v>
      </c>
      <c r="W114" s="16" t="s">
        <v>45</v>
      </c>
      <c r="X114" s="17">
        <v>2017</v>
      </c>
      <c r="Y114" s="109">
        <v>49405000000</v>
      </c>
      <c r="Z114" s="110">
        <f>STDEV(Y114:Y118)</f>
        <v>9848341992.4370995</v>
      </c>
    </row>
    <row r="115" spans="6:26" x14ac:dyDescent="0.25">
      <c r="H115" s="8">
        <v>206196000000</v>
      </c>
      <c r="I115" s="8">
        <v>198484000000</v>
      </c>
      <c r="J115" s="6">
        <v>2</v>
      </c>
      <c r="K115" s="8">
        <f t="shared" ref="K115:K118" si="19">SUM(H115+I115)/J115</f>
        <v>202340000000</v>
      </c>
      <c r="W115" s="4"/>
      <c r="X115" s="2">
        <v>2018</v>
      </c>
      <c r="Y115" s="111">
        <v>45671000000</v>
      </c>
      <c r="Z115" s="112"/>
    </row>
    <row r="116" spans="6:26" x14ac:dyDescent="0.25">
      <c r="G116">
        <v>2017</v>
      </c>
      <c r="H116" s="8">
        <v>221208000000</v>
      </c>
      <c r="I116" s="8">
        <v>206196000000</v>
      </c>
      <c r="J116" s="6">
        <v>2</v>
      </c>
      <c r="K116" s="8">
        <f t="shared" si="19"/>
        <v>213702000000</v>
      </c>
      <c r="W116" s="4"/>
      <c r="X116" s="2">
        <v>2019</v>
      </c>
      <c r="Y116" s="111">
        <v>54949000000</v>
      </c>
      <c r="Z116" s="112"/>
    </row>
    <row r="117" spans="6:26" x14ac:dyDescent="0.25">
      <c r="G117">
        <v>2018</v>
      </c>
      <c r="H117" s="8">
        <v>246943000000</v>
      </c>
      <c r="I117" s="8">
        <v>221208000000</v>
      </c>
      <c r="J117" s="6">
        <v>2</v>
      </c>
      <c r="K117" s="8">
        <f t="shared" si="19"/>
        <v>234075500000</v>
      </c>
      <c r="W117" s="4"/>
      <c r="X117" s="2">
        <v>2020</v>
      </c>
      <c r="Y117" s="111">
        <v>65317000000</v>
      </c>
      <c r="Z117" s="112"/>
    </row>
    <row r="118" spans="6:26" ht="15.75" thickBot="1" x14ac:dyDescent="0.3">
      <c r="G118">
        <v>2019</v>
      </c>
      <c r="H118" s="8">
        <v>277184000000</v>
      </c>
      <c r="I118" s="8">
        <v>246943000000</v>
      </c>
      <c r="J118" s="6">
        <v>2</v>
      </c>
      <c r="K118" s="8">
        <f t="shared" si="19"/>
        <v>262063500000</v>
      </c>
      <c r="W118" s="22"/>
      <c r="X118" s="23">
        <v>2021</v>
      </c>
      <c r="Y118" s="113">
        <v>68353000000</v>
      </c>
      <c r="Z118" s="114"/>
    </row>
    <row r="119" spans="6:26" x14ac:dyDescent="0.25">
      <c r="G119">
        <v>2020</v>
      </c>
      <c r="W119" s="16" t="s">
        <v>46</v>
      </c>
      <c r="X119" s="17">
        <v>2017</v>
      </c>
      <c r="Y119" s="109">
        <v>1885252166000</v>
      </c>
      <c r="Z119" s="110">
        <f>STDEV(Y119:Y123)</f>
        <v>2499480448361.6523</v>
      </c>
    </row>
    <row r="120" spans="6:26" x14ac:dyDescent="0.25">
      <c r="G120">
        <v>2021</v>
      </c>
      <c r="H120" s="6" t="s">
        <v>50</v>
      </c>
      <c r="I120" s="6" t="s">
        <v>49</v>
      </c>
      <c r="J120" s="6" t="s">
        <v>52</v>
      </c>
      <c r="K120" s="6" t="s">
        <v>51</v>
      </c>
      <c r="W120" s="4"/>
      <c r="X120" s="2">
        <v>2018</v>
      </c>
      <c r="Y120" s="111">
        <v>2722531219000</v>
      </c>
      <c r="Z120" s="112"/>
    </row>
    <row r="121" spans="6:26" x14ac:dyDescent="0.25">
      <c r="F121" t="s">
        <v>46</v>
      </c>
      <c r="H121" s="8">
        <v>45683774302000</v>
      </c>
      <c r="I121" s="9">
        <v>31355204690000</v>
      </c>
      <c r="J121" s="6">
        <v>2</v>
      </c>
      <c r="K121" s="8">
        <f>SUM(H121+I121)/J121</f>
        <v>38519489496000</v>
      </c>
      <c r="W121" s="4"/>
      <c r="X121" s="2">
        <v>2019</v>
      </c>
      <c r="Y121" s="111">
        <v>833091329000</v>
      </c>
      <c r="Z121" s="112"/>
    </row>
    <row r="122" spans="6:26" x14ac:dyDescent="0.25">
      <c r="H122" s="8">
        <v>59230001239000</v>
      </c>
      <c r="I122" s="8">
        <v>45683774302000</v>
      </c>
      <c r="J122" s="6">
        <v>2</v>
      </c>
      <c r="K122" s="8">
        <f t="shared" ref="K122:K125" si="20">SUM(H122+I122)/J122</f>
        <v>52456887770500</v>
      </c>
      <c r="W122" s="4"/>
      <c r="X122" s="2">
        <v>2020</v>
      </c>
      <c r="Y122" s="111">
        <v>141278814000</v>
      </c>
      <c r="Z122" s="112"/>
    </row>
    <row r="123" spans="6:26" ht="15.75" thickBot="1" x14ac:dyDescent="0.3">
      <c r="G123">
        <v>2017</v>
      </c>
      <c r="H123" s="8">
        <v>62110847154000</v>
      </c>
      <c r="I123" s="8">
        <v>59230001239000</v>
      </c>
      <c r="J123" s="6">
        <v>2</v>
      </c>
      <c r="K123" s="8">
        <f t="shared" si="20"/>
        <v>60670424196500</v>
      </c>
      <c r="W123" s="22"/>
      <c r="X123" s="23">
        <v>2021</v>
      </c>
      <c r="Y123" s="113">
        <v>-3740044194000</v>
      </c>
      <c r="Z123" s="114"/>
    </row>
    <row r="124" spans="6:26" x14ac:dyDescent="0.25">
      <c r="G124">
        <v>2018</v>
      </c>
      <c r="H124" s="8">
        <v>68109185213000</v>
      </c>
      <c r="I124" s="8">
        <v>62110847154000</v>
      </c>
      <c r="J124" s="6">
        <v>2</v>
      </c>
      <c r="K124" s="8">
        <f t="shared" si="20"/>
        <v>65110016183500</v>
      </c>
      <c r="W124" s="16" t="s">
        <v>94</v>
      </c>
      <c r="X124" s="17">
        <v>2017</v>
      </c>
      <c r="Y124" s="109">
        <v>-2413798672493</v>
      </c>
      <c r="Z124" s="110">
        <f>STDEV(Y124:Y128)</f>
        <v>1536885952262.6187</v>
      </c>
    </row>
    <row r="125" spans="6:26" x14ac:dyDescent="0.25">
      <c r="G125">
        <v>2019</v>
      </c>
      <c r="H125" s="8">
        <v>69385794346000</v>
      </c>
      <c r="I125" s="8">
        <v>68109185213000</v>
      </c>
      <c r="J125" s="6">
        <v>2</v>
      </c>
      <c r="K125" s="8">
        <f t="shared" si="20"/>
        <v>68747489779500</v>
      </c>
      <c r="W125" s="4"/>
      <c r="X125" s="2">
        <v>2018</v>
      </c>
      <c r="Y125" s="111">
        <v>1818103331586</v>
      </c>
      <c r="Z125" s="112"/>
    </row>
    <row r="126" spans="6:26" x14ac:dyDescent="0.25">
      <c r="G126">
        <v>2020</v>
      </c>
      <c r="W126" s="4"/>
      <c r="X126" s="2">
        <v>2019</v>
      </c>
      <c r="Y126" s="111">
        <v>26265454496</v>
      </c>
      <c r="Z126" s="112"/>
    </row>
    <row r="127" spans="6:26" x14ac:dyDescent="0.25">
      <c r="G127">
        <v>2021</v>
      </c>
      <c r="W127" s="4"/>
      <c r="X127" s="2">
        <v>2020</v>
      </c>
      <c r="Y127" s="111">
        <v>561476766499</v>
      </c>
      <c r="Z127" s="112"/>
    </row>
    <row r="128" spans="6:26" ht="15.75" thickBot="1" x14ac:dyDescent="0.3">
      <c r="H128" s="6" t="s">
        <v>50</v>
      </c>
      <c r="I128" s="6" t="s">
        <v>49</v>
      </c>
      <c r="J128" s="6" t="s">
        <v>52</v>
      </c>
      <c r="K128" s="6" t="s">
        <v>51</v>
      </c>
      <c r="W128" s="22"/>
      <c r="X128" s="23">
        <v>2021</v>
      </c>
      <c r="Y128" s="113">
        <v>-18561790720</v>
      </c>
      <c r="Z128" s="114"/>
    </row>
    <row r="129" spans="6:26" x14ac:dyDescent="0.25">
      <c r="F129" t="s">
        <v>47</v>
      </c>
      <c r="H129" s="8">
        <v>7067976095043</v>
      </c>
      <c r="I129" s="9">
        <v>4663078318968</v>
      </c>
      <c r="J129" s="6">
        <v>2</v>
      </c>
      <c r="K129" s="8">
        <f>SUM(H129+I129)/J129</f>
        <v>5865527207005.5</v>
      </c>
      <c r="W129" s="16" t="s">
        <v>95</v>
      </c>
      <c r="X129" s="17">
        <v>2017</v>
      </c>
      <c r="Y129" s="109">
        <v>-5959562435459</v>
      </c>
      <c r="Z129" s="110">
        <f>STDEV(Y129:Y133)</f>
        <v>5413645621582.8809</v>
      </c>
    </row>
    <row r="130" spans="6:26" x14ac:dyDescent="0.25">
      <c r="H130" s="8">
        <v>8881778299672</v>
      </c>
      <c r="I130" s="8">
        <v>7067976095043</v>
      </c>
      <c r="J130" s="6">
        <v>2</v>
      </c>
      <c r="K130" s="8">
        <f t="shared" ref="K130:K133" si="21">SUM(H130+I130)/J130</f>
        <v>7974877197357.5</v>
      </c>
      <c r="W130" s="4"/>
      <c r="X130" s="2">
        <v>2018</v>
      </c>
      <c r="Y130" s="111">
        <v>3035139221324</v>
      </c>
      <c r="Z130" s="112"/>
    </row>
    <row r="131" spans="6:26" x14ac:dyDescent="0.25">
      <c r="G131">
        <v>2017</v>
      </c>
      <c r="H131" s="8">
        <v>10337895087207</v>
      </c>
      <c r="I131" s="8">
        <v>8881778299672</v>
      </c>
      <c r="J131" s="6">
        <v>2</v>
      </c>
      <c r="K131" s="8">
        <f t="shared" si="21"/>
        <v>9609836693439.5</v>
      </c>
      <c r="W131" s="4"/>
      <c r="X131" s="2">
        <v>2019</v>
      </c>
      <c r="Y131" s="111">
        <v>9014249440062</v>
      </c>
      <c r="Z131" s="112"/>
    </row>
    <row r="132" spans="6:26" x14ac:dyDescent="0.25">
      <c r="G132">
        <v>2018</v>
      </c>
      <c r="H132" s="5">
        <v>8509017299594</v>
      </c>
      <c r="I132" s="5">
        <v>10337895087207</v>
      </c>
      <c r="J132" s="6">
        <v>2</v>
      </c>
      <c r="K132" s="8">
        <f t="shared" si="21"/>
        <v>9423456193400.5</v>
      </c>
      <c r="W132" s="4"/>
      <c r="X132" s="2">
        <v>2020</v>
      </c>
      <c r="Y132" s="111">
        <v>411061644702</v>
      </c>
      <c r="Z132" s="112"/>
    </row>
    <row r="133" spans="6:26" ht="15.75" thickBot="1" x14ac:dyDescent="0.3">
      <c r="G133">
        <v>2019</v>
      </c>
      <c r="H133" s="8">
        <v>8928183492920</v>
      </c>
      <c r="I133" s="8">
        <v>8509017299594</v>
      </c>
      <c r="J133" s="6">
        <v>2</v>
      </c>
      <c r="K133" s="8">
        <f t="shared" si="21"/>
        <v>8718600396257</v>
      </c>
      <c r="W133" s="22"/>
      <c r="X133" s="23">
        <v>2021</v>
      </c>
      <c r="Y133" s="113">
        <v>192784236637</v>
      </c>
      <c r="Z133" s="114"/>
    </row>
    <row r="134" spans="6:26" x14ac:dyDescent="0.25">
      <c r="G134">
        <v>2020</v>
      </c>
      <c r="W134" s="13" t="s">
        <v>47</v>
      </c>
      <c r="X134" s="12">
        <v>2017</v>
      </c>
      <c r="Y134" s="118">
        <v>556091289817</v>
      </c>
      <c r="Z134" s="112">
        <f>STDEV(Y134:Y138)</f>
        <v>354499307630814.81</v>
      </c>
    </row>
    <row r="135" spans="6:26" x14ac:dyDescent="0.25">
      <c r="G135">
        <v>2021</v>
      </c>
      <c r="W135" s="4"/>
      <c r="X135" s="2">
        <v>2018</v>
      </c>
      <c r="Y135" s="111">
        <v>733378642718</v>
      </c>
      <c r="Z135" s="112"/>
    </row>
    <row r="136" spans="6:26" x14ac:dyDescent="0.25">
      <c r="W136" s="4"/>
      <c r="X136" s="2">
        <v>2019</v>
      </c>
      <c r="Y136" s="111">
        <v>1126052429214</v>
      </c>
      <c r="Z136" s="112"/>
    </row>
    <row r="137" spans="6:26" x14ac:dyDescent="0.25">
      <c r="W137" s="4"/>
      <c r="X137" s="2">
        <v>2020</v>
      </c>
      <c r="Y137" s="111">
        <v>803263880034000</v>
      </c>
      <c r="Z137" s="112"/>
    </row>
    <row r="138" spans="6:26" ht="15.75" thickBot="1" x14ac:dyDescent="0.3">
      <c r="W138" s="4"/>
      <c r="X138" s="2">
        <v>2021</v>
      </c>
      <c r="Y138" s="111">
        <v>44401200190000</v>
      </c>
      <c r="Z138" s="114"/>
    </row>
  </sheetData>
  <mergeCells count="3">
    <mergeCell ref="A1:F2"/>
    <mergeCell ref="H3:L3"/>
    <mergeCell ref="H4:L4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E9916-16AD-4C27-858C-CB22EEF41BB0}">
  <dimension ref="A1:AN89"/>
  <sheetViews>
    <sheetView zoomScale="85" zoomScaleNormal="85" workbookViewId="0">
      <selection activeCell="G8" sqref="G8"/>
    </sheetView>
  </sheetViews>
  <sheetFormatPr defaultRowHeight="15" x14ac:dyDescent="0.25"/>
  <cols>
    <col min="1" max="1" width="15.5703125" customWidth="1"/>
    <col min="2" max="2" width="20.140625" customWidth="1"/>
    <col min="3" max="3" width="13.42578125" customWidth="1"/>
    <col min="4" max="4" width="25.7109375" style="75" customWidth="1"/>
    <col min="5" max="5" width="28.28515625" style="75" customWidth="1"/>
    <col min="6" max="6" width="24.7109375" customWidth="1"/>
    <col min="7" max="7" width="13.85546875" customWidth="1"/>
    <col min="12" max="12" width="20.42578125" customWidth="1"/>
    <col min="15" max="15" width="13.7109375" customWidth="1"/>
    <col min="17" max="17" width="18.28515625" customWidth="1"/>
    <col min="18" max="18" width="20" customWidth="1"/>
    <col min="19" max="19" width="20.7109375" customWidth="1"/>
    <col min="20" max="20" width="19.42578125" customWidth="1"/>
    <col min="21" max="21" width="17" customWidth="1"/>
    <col min="22" max="22" width="29" customWidth="1"/>
    <col min="23" max="23" width="18" customWidth="1"/>
    <col min="24" max="24" width="21.140625" customWidth="1"/>
    <col min="25" max="25" width="17.42578125" customWidth="1"/>
    <col min="26" max="26" width="11.85546875" customWidth="1"/>
    <col min="27" max="27" width="19.7109375" customWidth="1"/>
    <col min="28" max="28" width="15.5703125" customWidth="1"/>
    <col min="29" max="29" width="16.42578125" customWidth="1"/>
    <col min="30" max="30" width="15.140625" customWidth="1"/>
    <col min="31" max="31" width="16.5703125" customWidth="1"/>
    <col min="32" max="32" width="21" customWidth="1"/>
    <col min="33" max="33" width="19.42578125" customWidth="1"/>
    <col min="34" max="34" width="20.28515625" customWidth="1"/>
    <col min="35" max="35" width="24" customWidth="1"/>
    <col min="36" max="37" width="24.42578125" customWidth="1"/>
    <col min="38" max="38" width="23.7109375" customWidth="1"/>
    <col min="39" max="39" width="17.42578125" customWidth="1"/>
    <col min="40" max="40" width="15.85546875" customWidth="1"/>
  </cols>
  <sheetData>
    <row r="1" spans="1:40" x14ac:dyDescent="0.25">
      <c r="A1" s="102" t="s">
        <v>14</v>
      </c>
      <c r="B1" s="102"/>
      <c r="C1" s="102"/>
      <c r="D1" s="102"/>
      <c r="E1" s="102"/>
      <c r="F1" s="102"/>
      <c r="O1" s="103" t="s">
        <v>96</v>
      </c>
      <c r="P1" s="103"/>
      <c r="Q1" s="103"/>
      <c r="R1" s="103"/>
      <c r="S1" s="103"/>
      <c r="T1" s="103"/>
      <c r="U1" s="103"/>
      <c r="V1" s="103"/>
      <c r="W1" s="73"/>
      <c r="X1" s="73"/>
      <c r="Y1" s="6"/>
      <c r="Z1" s="120"/>
      <c r="AA1" s="73"/>
      <c r="AB1" s="121"/>
      <c r="AC1" s="6"/>
      <c r="AD1" s="6"/>
      <c r="AE1" s="6"/>
      <c r="AF1" s="73"/>
      <c r="AG1" s="73"/>
      <c r="AH1" s="6"/>
      <c r="AI1" s="122"/>
      <c r="AJ1" s="73"/>
      <c r="AK1" s="73"/>
      <c r="AL1" s="73"/>
      <c r="AM1" s="73"/>
      <c r="AN1" s="73"/>
    </row>
    <row r="2" spans="1:40" x14ac:dyDescent="0.25">
      <c r="A2" s="102"/>
      <c r="B2" s="102"/>
      <c r="C2" s="102"/>
      <c r="D2" s="102"/>
      <c r="E2" s="102"/>
      <c r="F2" s="102"/>
      <c r="O2" t="s">
        <v>97</v>
      </c>
      <c r="Q2" s="73"/>
      <c r="R2" s="73"/>
      <c r="S2" s="73"/>
      <c r="T2" s="73"/>
      <c r="U2" s="123"/>
      <c r="V2" s="123"/>
      <c r="W2" s="73"/>
      <c r="X2" s="73"/>
      <c r="Y2" s="6"/>
      <c r="Z2" s="120"/>
      <c r="AA2" s="73"/>
      <c r="AB2" s="121"/>
      <c r="AC2" s="6"/>
      <c r="AD2" s="6"/>
      <c r="AE2" s="6"/>
      <c r="AF2" s="73"/>
      <c r="AG2" s="73"/>
      <c r="AH2" s="6"/>
      <c r="AI2" s="122"/>
      <c r="AJ2" s="73"/>
      <c r="AK2" s="73"/>
      <c r="AL2" s="73"/>
      <c r="AM2" s="73"/>
      <c r="AN2" s="73"/>
    </row>
    <row r="3" spans="1:40" ht="15.75" thickBot="1" x14ac:dyDescent="0.3">
      <c r="A3" s="11" t="s">
        <v>0</v>
      </c>
      <c r="B3" s="11" t="s">
        <v>1</v>
      </c>
      <c r="C3" s="11" t="s">
        <v>2</v>
      </c>
      <c r="D3" s="67" t="s">
        <v>21</v>
      </c>
      <c r="E3" s="84" t="s">
        <v>86</v>
      </c>
      <c r="F3" s="183" t="s">
        <v>22</v>
      </c>
      <c r="H3" s="94" t="s">
        <v>3</v>
      </c>
      <c r="I3" s="95"/>
      <c r="J3" s="95"/>
      <c r="K3" s="95"/>
      <c r="L3" s="95"/>
      <c r="O3" s="124" t="s">
        <v>98</v>
      </c>
      <c r="P3" s="124"/>
      <c r="Q3" s="73"/>
      <c r="R3" s="178" t="s">
        <v>122</v>
      </c>
      <c r="S3" s="73"/>
      <c r="T3" s="73"/>
      <c r="U3" s="123"/>
      <c r="V3" s="123"/>
      <c r="W3" s="73"/>
      <c r="X3" s="73"/>
      <c r="Y3" s="6"/>
      <c r="Z3" s="120"/>
      <c r="AA3" s="73"/>
      <c r="AB3" s="121"/>
      <c r="AC3" s="6"/>
      <c r="AD3" s="6"/>
      <c r="AE3" s="6"/>
      <c r="AF3" s="73"/>
      <c r="AG3" s="73"/>
      <c r="AH3" s="6"/>
      <c r="AI3" s="122"/>
      <c r="AJ3" s="73"/>
      <c r="AK3" s="73"/>
      <c r="AL3" s="73"/>
      <c r="AM3" s="73"/>
      <c r="AN3" s="73"/>
    </row>
    <row r="4" spans="1:40" ht="15.75" thickBot="1" x14ac:dyDescent="0.3">
      <c r="A4" s="15">
        <v>1</v>
      </c>
      <c r="B4" s="16" t="s">
        <v>26</v>
      </c>
      <c r="C4" s="17">
        <v>2017</v>
      </c>
      <c r="D4" s="87">
        <v>-3226995448375</v>
      </c>
      <c r="E4" s="85">
        <v>517060000000</v>
      </c>
      <c r="F4" s="184">
        <f>(D4/E4)</f>
        <v>-6.2410463937937566</v>
      </c>
      <c r="H4" s="95" t="s">
        <v>87</v>
      </c>
      <c r="I4" s="95"/>
      <c r="J4" s="95"/>
      <c r="K4" s="95"/>
      <c r="L4" s="95"/>
      <c r="N4" s="11" t="s">
        <v>0</v>
      </c>
      <c r="O4" s="11" t="s">
        <v>1</v>
      </c>
      <c r="P4" s="11" t="s">
        <v>2</v>
      </c>
      <c r="Q4" s="67" t="s">
        <v>99</v>
      </c>
      <c r="R4" s="67" t="s">
        <v>100</v>
      </c>
      <c r="S4" s="84" t="s">
        <v>101</v>
      </c>
      <c r="T4" s="67" t="s">
        <v>18</v>
      </c>
      <c r="U4" s="125" t="s">
        <v>102</v>
      </c>
      <c r="V4" s="125" t="s">
        <v>103</v>
      </c>
      <c r="W4" s="67" t="s">
        <v>104</v>
      </c>
      <c r="X4" s="67" t="s">
        <v>105</v>
      </c>
      <c r="Y4" s="11" t="s">
        <v>106</v>
      </c>
      <c r="Z4" s="126" t="s">
        <v>107</v>
      </c>
      <c r="AA4" s="67" t="s">
        <v>108</v>
      </c>
      <c r="AB4" s="127" t="s">
        <v>109</v>
      </c>
      <c r="AC4" s="11" t="s">
        <v>110</v>
      </c>
      <c r="AD4" s="11" t="s">
        <v>111</v>
      </c>
      <c r="AE4" s="11" t="s">
        <v>112</v>
      </c>
      <c r="AF4" s="67" t="s">
        <v>113</v>
      </c>
      <c r="AG4" s="67" t="s">
        <v>114</v>
      </c>
      <c r="AH4" s="11" t="s">
        <v>115</v>
      </c>
      <c r="AI4" s="128" t="s">
        <v>116</v>
      </c>
      <c r="AJ4" s="67" t="s">
        <v>117</v>
      </c>
      <c r="AK4" s="67" t="s">
        <v>118</v>
      </c>
      <c r="AL4" s="67" t="s">
        <v>119</v>
      </c>
      <c r="AM4" s="67" t="s">
        <v>120</v>
      </c>
      <c r="AN4" s="179" t="s">
        <v>121</v>
      </c>
    </row>
    <row r="5" spans="1:40" ht="15.75" thickBot="1" x14ac:dyDescent="0.3">
      <c r="A5" s="20"/>
      <c r="B5" s="4"/>
      <c r="C5" s="2">
        <v>2018</v>
      </c>
      <c r="D5" s="78">
        <v>70902349063</v>
      </c>
      <c r="E5" s="80">
        <v>645029449105</v>
      </c>
      <c r="F5" s="184">
        <f t="shared" ref="F5:F48" si="0">SUM(D5/E5)</f>
        <v>0.10992110385251307</v>
      </c>
      <c r="G5" s="186" t="s">
        <v>123</v>
      </c>
      <c r="N5" s="15">
        <v>1</v>
      </c>
      <c r="O5" s="16" t="s">
        <v>26</v>
      </c>
      <c r="P5" s="17">
        <v>2017</v>
      </c>
      <c r="Q5" s="91">
        <v>517059848207</v>
      </c>
      <c r="R5" s="129">
        <v>-3226995448375</v>
      </c>
      <c r="S5" s="130">
        <f>Q5-R5</f>
        <v>3744055296582</v>
      </c>
      <c r="T5" s="91">
        <v>20037690162169</v>
      </c>
      <c r="U5" s="131">
        <f>S5/T5</f>
        <v>0.18685064327677581</v>
      </c>
      <c r="V5" s="132">
        <f>1/T5</f>
        <v>4.9905951829118114E-14</v>
      </c>
      <c r="W5" s="91">
        <v>15156178074776</v>
      </c>
      <c r="X5" s="91">
        <v>11063942850707</v>
      </c>
      <c r="Y5" s="91">
        <f>W5-X5</f>
        <v>4092235224069</v>
      </c>
      <c r="Z5" s="133">
        <f>Y5/T5</f>
        <v>0.20422689396580787</v>
      </c>
      <c r="AA5" s="91">
        <v>1520930722412</v>
      </c>
      <c r="AB5" s="134">
        <f>AA5/T5</f>
        <v>7.5903495368119078E-2</v>
      </c>
      <c r="AC5" s="135">
        <v>0.67300000000000004</v>
      </c>
      <c r="AD5" s="135">
        <v>0.159</v>
      </c>
      <c r="AE5" s="135">
        <v>0.20699999999999999</v>
      </c>
      <c r="AF5" s="91">
        <v>8473901380576</v>
      </c>
      <c r="AG5" s="91">
        <v>3856302467023</v>
      </c>
      <c r="AH5" s="91">
        <f>AF5-AG5</f>
        <v>4617598913553</v>
      </c>
      <c r="AI5" s="136">
        <f>(Y5-AH5)/T5</f>
        <v>-2.6218774980156269E-2</v>
      </c>
      <c r="AJ5" s="137">
        <f>AC5*V5</f>
        <v>3.3586705580996491E-14</v>
      </c>
      <c r="AK5" s="138">
        <f>AD5*AI5</f>
        <v>-4.1687852218448467E-3</v>
      </c>
      <c r="AL5" s="139">
        <f>AE5*AB5</f>
        <v>1.5712023541200649E-2</v>
      </c>
      <c r="AM5" s="140">
        <f>AJ5+AK5+AL5</f>
        <v>1.1543238319389389E-2</v>
      </c>
      <c r="AN5" s="180">
        <f>U5-AM5</f>
        <v>0.17530740495738642</v>
      </c>
    </row>
    <row r="6" spans="1:40" ht="15.75" thickBot="1" x14ac:dyDescent="0.3">
      <c r="A6" s="20"/>
      <c r="B6" s="4"/>
      <c r="C6" s="2">
        <v>2019</v>
      </c>
      <c r="D6" s="78">
        <v>496197490895</v>
      </c>
      <c r="E6" s="80">
        <v>665048421529</v>
      </c>
      <c r="F6" s="184">
        <f t="shared" si="0"/>
        <v>0.74610731313999956</v>
      </c>
      <c r="N6" s="20"/>
      <c r="O6" s="4"/>
      <c r="P6" s="2">
        <v>2018</v>
      </c>
      <c r="Q6" s="92">
        <v>645029449105</v>
      </c>
      <c r="R6" s="106">
        <v>70902349063</v>
      </c>
      <c r="S6" s="141">
        <f t="shared" ref="S6:S19" si="1">Q6-R6</f>
        <v>574127100042</v>
      </c>
      <c r="T6" s="92">
        <v>28332948012950</v>
      </c>
      <c r="U6" s="142">
        <f t="shared" ref="U6:U70" si="2">S6/T6</f>
        <v>2.0263584988741257E-2</v>
      </c>
      <c r="V6" s="143">
        <f t="shared" ref="V6:V69" si="3">1/T6</f>
        <v>3.5294597637454983E-14</v>
      </c>
      <c r="W6" s="92">
        <v>15655499866493</v>
      </c>
      <c r="X6" s="92">
        <v>15156178074776</v>
      </c>
      <c r="Y6" s="92">
        <f t="shared" ref="Y6:Y70" si="4">W6-X6</f>
        <v>499321791717</v>
      </c>
      <c r="Z6" s="144">
        <f t="shared" ref="Z6:Z8" si="5">Y6/T6</f>
        <v>1.762336173026462E-2</v>
      </c>
      <c r="AA6" s="92">
        <v>1573323727930</v>
      </c>
      <c r="AB6" s="145">
        <f t="shared" ref="AB6:AB70" si="6">AA6/T6</f>
        <v>5.552982793075005E-2</v>
      </c>
      <c r="AC6" s="135">
        <v>0.67300000000000004</v>
      </c>
      <c r="AD6" s="135">
        <v>0.159</v>
      </c>
      <c r="AE6" s="135">
        <v>0.20699999999999999</v>
      </c>
      <c r="AF6" s="92">
        <v>8806759848253</v>
      </c>
      <c r="AG6" s="92">
        <v>8473901380576</v>
      </c>
      <c r="AH6" s="92">
        <f t="shared" ref="AH6:AH70" si="7">AF6-AG6</f>
        <v>332858467677</v>
      </c>
      <c r="AI6" s="146">
        <f t="shared" ref="AI6:AI70" si="8">(Y6-AH6)/T6</f>
        <v>5.8752560433850878E-3</v>
      </c>
      <c r="AJ6" s="147">
        <f t="shared" ref="AJ6:AJ69" si="9">AC6*V6</f>
        <v>2.3753264210007204E-14</v>
      </c>
      <c r="AK6" s="146">
        <f t="shared" ref="AK6:AK69" si="10">AD6*AI6</f>
        <v>9.3416571089822899E-4</v>
      </c>
      <c r="AL6" s="148">
        <f t="shared" ref="AL6:AL69" si="11">AE6*AB6</f>
        <v>1.149467438166526E-2</v>
      </c>
      <c r="AM6" s="149">
        <f t="shared" ref="AM6:AM69" si="12">AJ6+AK6+AL6</f>
        <v>1.2428840092587242E-2</v>
      </c>
      <c r="AN6" s="181">
        <f t="shared" ref="AN6:AN69" si="13">U6-AM6</f>
        <v>7.834744896154015E-3</v>
      </c>
    </row>
    <row r="7" spans="1:40" ht="15.75" thickBot="1" x14ac:dyDescent="0.3">
      <c r="A7" s="20"/>
      <c r="B7" s="4"/>
      <c r="C7" s="2">
        <v>2020</v>
      </c>
      <c r="D7" s="78">
        <v>1378098474761</v>
      </c>
      <c r="E7" s="80">
        <v>23702652447</v>
      </c>
      <c r="F7" s="184">
        <f t="shared" si="0"/>
        <v>58.141107955849193</v>
      </c>
      <c r="N7" s="20"/>
      <c r="O7" s="4"/>
      <c r="P7" s="2">
        <v>2019</v>
      </c>
      <c r="Q7" s="92">
        <v>665048421529</v>
      </c>
      <c r="R7" s="106">
        <v>496197490895</v>
      </c>
      <c r="S7" s="141">
        <f t="shared" si="1"/>
        <v>168850930634</v>
      </c>
      <c r="T7" s="92">
        <v>30091600973297</v>
      </c>
      <c r="U7" s="142">
        <f t="shared" si="2"/>
        <v>5.6112312131161354E-3</v>
      </c>
      <c r="V7" s="143">
        <f t="shared" si="3"/>
        <v>3.3231864296199807E-14</v>
      </c>
      <c r="W7" s="92">
        <v>15307860220494</v>
      </c>
      <c r="X7" s="92">
        <v>15655499866493</v>
      </c>
      <c r="Y7" s="92">
        <f t="shared" si="4"/>
        <v>-347639645999</v>
      </c>
      <c r="Z7" s="144">
        <f t="shared" si="5"/>
        <v>-1.1552713539817709E-2</v>
      </c>
      <c r="AA7" s="92">
        <v>1836864787309</v>
      </c>
      <c r="AB7" s="145">
        <f t="shared" si="6"/>
        <v>6.1042441342320612E-2</v>
      </c>
      <c r="AC7" s="135">
        <v>0.67300000000000004</v>
      </c>
      <c r="AD7" s="135">
        <v>0.159</v>
      </c>
      <c r="AE7" s="135">
        <v>0.20699999999999999</v>
      </c>
      <c r="AF7" s="92">
        <v>10007270896121</v>
      </c>
      <c r="AG7" s="92">
        <v>8806759848253</v>
      </c>
      <c r="AH7" s="92">
        <f t="shared" si="7"/>
        <v>1200511047868</v>
      </c>
      <c r="AI7" s="146">
        <f t="shared" si="8"/>
        <v>-5.1447933768655717E-2</v>
      </c>
      <c r="AJ7" s="147">
        <f t="shared" si="9"/>
        <v>2.2365044671342472E-14</v>
      </c>
      <c r="AK7" s="146">
        <f t="shared" si="10"/>
        <v>-8.1802214692162593E-3</v>
      </c>
      <c r="AL7" s="148">
        <f t="shared" si="11"/>
        <v>1.2635785357860366E-2</v>
      </c>
      <c r="AM7" s="149">
        <f t="shared" si="12"/>
        <v>4.4555638886664729E-3</v>
      </c>
      <c r="AN7" s="181">
        <f t="shared" si="13"/>
        <v>1.1556673244496624E-3</v>
      </c>
    </row>
    <row r="8" spans="1:40" ht="15.75" thickBot="1" x14ac:dyDescent="0.3">
      <c r="A8" s="21"/>
      <c r="B8" s="22"/>
      <c r="C8" s="23">
        <v>2021</v>
      </c>
      <c r="D8" s="88">
        <v>1556007000000</v>
      </c>
      <c r="E8" s="86">
        <v>86500000000</v>
      </c>
      <c r="F8" s="184">
        <f t="shared" si="0"/>
        <v>17.988520231213872</v>
      </c>
      <c r="N8" s="20"/>
      <c r="O8" s="4"/>
      <c r="P8" s="2">
        <v>2020</v>
      </c>
      <c r="Q8" s="92">
        <v>23702652447</v>
      </c>
      <c r="R8" s="106">
        <v>1378098474761</v>
      </c>
      <c r="S8" s="141">
        <f t="shared" si="1"/>
        <v>-1354395822314</v>
      </c>
      <c r="T8" s="92">
        <v>36515833214549</v>
      </c>
      <c r="U8" s="142">
        <f t="shared" si="2"/>
        <v>-3.7090645429237207E-2</v>
      </c>
      <c r="V8" s="143">
        <f>1/T8</f>
        <v>2.7385380859981858E-14</v>
      </c>
      <c r="W8" s="92">
        <v>10827682417205</v>
      </c>
      <c r="X8" s="92">
        <v>15307860220494</v>
      </c>
      <c r="Y8" s="92">
        <f t="shared" si="4"/>
        <v>-4480177803289</v>
      </c>
      <c r="Z8" s="144">
        <f t="shared" si="5"/>
        <v>-0.12269137546350614</v>
      </c>
      <c r="AA8" s="92">
        <v>2204377328017</v>
      </c>
      <c r="AB8" s="145">
        <f t="shared" si="6"/>
        <v>6.0367712686854702E-2</v>
      </c>
      <c r="AC8" s="135">
        <v>0.67300000000000004</v>
      </c>
      <c r="AD8" s="135">
        <v>0.159</v>
      </c>
      <c r="AE8" s="135">
        <v>0.20699999999999999</v>
      </c>
      <c r="AF8" s="92">
        <v>6891925101299</v>
      </c>
      <c r="AG8" s="92">
        <v>10007270896121</v>
      </c>
      <c r="AH8" s="92">
        <f t="shared" si="7"/>
        <v>-3115345794822</v>
      </c>
      <c r="AI8" s="146">
        <f t="shared" si="8"/>
        <v>-3.7376444361762781E-2</v>
      </c>
      <c r="AJ8" s="147">
        <f t="shared" si="9"/>
        <v>1.8430361318767791E-14</v>
      </c>
      <c r="AK8" s="146">
        <f t="shared" si="10"/>
        <v>-5.9428546535202822E-3</v>
      </c>
      <c r="AL8" s="148">
        <f t="shared" si="11"/>
        <v>1.2496116526178923E-2</v>
      </c>
      <c r="AM8" s="149">
        <f t="shared" si="12"/>
        <v>6.5532618726770716E-3</v>
      </c>
      <c r="AN8" s="181">
        <f t="shared" si="13"/>
        <v>-4.3643907301914281E-2</v>
      </c>
    </row>
    <row r="9" spans="1:40" ht="15.75" thickBot="1" x14ac:dyDescent="0.3">
      <c r="A9" s="15">
        <v>2</v>
      </c>
      <c r="B9" s="16" t="s">
        <v>27</v>
      </c>
      <c r="C9" s="17">
        <v>2017</v>
      </c>
      <c r="D9" s="87">
        <v>33625853000000</v>
      </c>
      <c r="E9" s="85">
        <v>13770592000000</v>
      </c>
      <c r="F9" s="184">
        <f t="shared" si="0"/>
        <v>2.4418596528021452</v>
      </c>
      <c r="N9" s="32"/>
      <c r="O9" s="26"/>
      <c r="P9" s="25">
        <v>2021</v>
      </c>
      <c r="Q9" s="150">
        <v>86500000000</v>
      </c>
      <c r="R9" s="151">
        <v>1556007000000</v>
      </c>
      <c r="S9" s="152">
        <f t="shared" si="1"/>
        <v>-1469507000000</v>
      </c>
      <c r="T9" s="93">
        <v>38093888000000</v>
      </c>
      <c r="U9" s="153">
        <f t="shared" si="2"/>
        <v>-3.8575925880813218E-2</v>
      </c>
      <c r="V9" s="154">
        <f t="shared" si="3"/>
        <v>2.6250930332971002E-14</v>
      </c>
      <c r="W9" s="93">
        <v>11530472000000</v>
      </c>
      <c r="X9" s="93">
        <v>10827682000000</v>
      </c>
      <c r="Y9" s="93">
        <f t="shared" si="4"/>
        <v>702790000000</v>
      </c>
      <c r="Z9" s="155">
        <f>Y9/T9</f>
        <v>1.8448891328708691E-2</v>
      </c>
      <c r="AA9" s="93">
        <v>2150000000000</v>
      </c>
      <c r="AB9" s="156">
        <f t="shared" si="6"/>
        <v>5.6439500215887652E-2</v>
      </c>
      <c r="AC9" s="157">
        <v>0.67300000000000004</v>
      </c>
      <c r="AD9" s="157">
        <v>0.159</v>
      </c>
      <c r="AE9" s="157">
        <v>0.20699999999999999</v>
      </c>
      <c r="AF9" s="93">
        <v>7522161119310</v>
      </c>
      <c r="AG9" s="93">
        <v>6891925101299</v>
      </c>
      <c r="AH9" s="93">
        <f t="shared" si="7"/>
        <v>630236018011</v>
      </c>
      <c r="AI9" s="158">
        <f t="shared" si="8"/>
        <v>1.9046095265728717E-3</v>
      </c>
      <c r="AJ9" s="159">
        <f t="shared" si="9"/>
        <v>1.7666876114089484E-14</v>
      </c>
      <c r="AK9" s="160">
        <f t="shared" si="10"/>
        <v>3.0283291472508659E-4</v>
      </c>
      <c r="AL9" s="161">
        <f t="shared" si="11"/>
        <v>1.1682976544688743E-2</v>
      </c>
      <c r="AM9" s="162">
        <f t="shared" si="12"/>
        <v>1.1985809459431496E-2</v>
      </c>
      <c r="AN9" s="182">
        <f t="shared" si="13"/>
        <v>-5.0561735340244718E-2</v>
      </c>
    </row>
    <row r="10" spans="1:40" ht="15.75" thickBot="1" x14ac:dyDescent="0.3">
      <c r="A10" s="20"/>
      <c r="B10" s="4"/>
      <c r="C10" s="2">
        <v>2018</v>
      </c>
      <c r="D10" s="78">
        <v>-4274095000000</v>
      </c>
      <c r="E10" s="80">
        <v>15091763000000</v>
      </c>
      <c r="F10" s="184">
        <f t="shared" si="0"/>
        <v>-0.2832071375623908</v>
      </c>
      <c r="N10" s="15">
        <v>2</v>
      </c>
      <c r="O10" s="16" t="s">
        <v>27</v>
      </c>
      <c r="P10" s="17">
        <v>2017</v>
      </c>
      <c r="Q10" s="91">
        <v>13770592000000</v>
      </c>
      <c r="R10" s="129">
        <v>33625853000000</v>
      </c>
      <c r="S10" s="163">
        <f t="shared" si="1"/>
        <v>-19855261000000</v>
      </c>
      <c r="T10" s="91">
        <v>603031880000000</v>
      </c>
      <c r="U10" s="131">
        <f t="shared" si="2"/>
        <v>-3.2925723595243421E-2</v>
      </c>
      <c r="V10" s="132">
        <f t="shared" si="3"/>
        <v>1.6582871207406149E-15</v>
      </c>
      <c r="W10" s="164">
        <v>48177849000000</v>
      </c>
      <c r="X10" s="164">
        <v>43768439000000</v>
      </c>
      <c r="Y10" s="91">
        <f t="shared" si="4"/>
        <v>4409410000000</v>
      </c>
      <c r="Z10" s="133">
        <f t="shared" ref="Z10:Z73" si="14">Y10/T10</f>
        <v>7.3120678130648752E-3</v>
      </c>
      <c r="AA10" s="91">
        <v>22804689000000</v>
      </c>
      <c r="AB10" s="134">
        <f t="shared" si="6"/>
        <v>3.7816722061195171E-2</v>
      </c>
      <c r="AC10" s="135">
        <v>-0.372</v>
      </c>
      <c r="AD10" s="135">
        <v>1.633</v>
      </c>
      <c r="AE10" s="135">
        <v>-0.54800000000000004</v>
      </c>
      <c r="AF10" s="91">
        <v>15700925000000</v>
      </c>
      <c r="AG10" s="91">
        <v>8932231000000</v>
      </c>
      <c r="AH10" s="91">
        <f t="shared" si="7"/>
        <v>6768694000000</v>
      </c>
      <c r="AI10" s="136">
        <f t="shared" si="8"/>
        <v>-3.912370271369401E-3</v>
      </c>
      <c r="AJ10" s="159">
        <f t="shared" si="9"/>
        <v>-6.168828089155087E-16</v>
      </c>
      <c r="AK10" s="160">
        <f t="shared" si="10"/>
        <v>-6.3889006531462319E-3</v>
      </c>
      <c r="AL10" s="161">
        <f t="shared" si="11"/>
        <v>-2.0723563689534954E-2</v>
      </c>
      <c r="AM10" s="162">
        <f t="shared" si="12"/>
        <v>-2.7112464342681802E-2</v>
      </c>
      <c r="AN10" s="182">
        <f t="shared" si="13"/>
        <v>-5.8132592525616186E-3</v>
      </c>
    </row>
    <row r="11" spans="1:40" ht="15.75" thickBot="1" x14ac:dyDescent="0.3">
      <c r="A11" s="20"/>
      <c r="B11" s="4"/>
      <c r="C11" s="2">
        <v>2019</v>
      </c>
      <c r="D11" s="78">
        <v>-12611042000000</v>
      </c>
      <c r="E11" s="80">
        <v>15508583000000</v>
      </c>
      <c r="F11" s="184">
        <f t="shared" si="0"/>
        <v>-0.8131653291599884</v>
      </c>
      <c r="N11" s="20"/>
      <c r="O11" s="4"/>
      <c r="P11" s="2">
        <v>2018</v>
      </c>
      <c r="Q11" s="92">
        <v>15091763000000</v>
      </c>
      <c r="R11" s="106">
        <v>-4274095000000</v>
      </c>
      <c r="S11" s="165">
        <f t="shared" si="1"/>
        <v>19365858000000</v>
      </c>
      <c r="T11" s="92">
        <v>709330084000000</v>
      </c>
      <c r="U11" s="142">
        <f t="shared" si="2"/>
        <v>2.7301616605337722E-2</v>
      </c>
      <c r="V11" s="143">
        <f>1/T11</f>
        <v>1.4097808940527045E-15</v>
      </c>
      <c r="W11" s="166">
        <v>54138613000000</v>
      </c>
      <c r="X11" s="166">
        <v>48177849000000</v>
      </c>
      <c r="Y11" s="92">
        <f t="shared" si="4"/>
        <v>5960764000000</v>
      </c>
      <c r="Z11" s="144">
        <f t="shared" si="14"/>
        <v>8.4033712011571757E-3</v>
      </c>
      <c r="AA11" s="92">
        <v>26126508000000</v>
      </c>
      <c r="AB11" s="145">
        <f t="shared" si="6"/>
        <v>3.683265180671514E-2</v>
      </c>
      <c r="AC11" s="135">
        <v>-0.372</v>
      </c>
      <c r="AD11" s="135">
        <v>1.633</v>
      </c>
      <c r="AE11" s="135">
        <v>-0.54800000000000004</v>
      </c>
      <c r="AF11" s="92">
        <v>24586862000000</v>
      </c>
      <c r="AG11" s="92">
        <v>15700925000000</v>
      </c>
      <c r="AH11" s="92">
        <f t="shared" si="7"/>
        <v>8885937000000</v>
      </c>
      <c r="AI11" s="146">
        <f t="shared" si="8"/>
        <v>-4.123853007198832E-3</v>
      </c>
      <c r="AJ11" s="159">
        <f t="shared" si="9"/>
        <v>-5.2443849258760603E-16</v>
      </c>
      <c r="AK11" s="160">
        <f t="shared" si="10"/>
        <v>-6.734251960755693E-3</v>
      </c>
      <c r="AL11" s="161">
        <f t="shared" si="11"/>
        <v>-2.0184293190079899E-2</v>
      </c>
      <c r="AM11" s="162">
        <f t="shared" si="12"/>
        <v>-2.6918545150836116E-2</v>
      </c>
      <c r="AN11" s="182">
        <f t="shared" si="13"/>
        <v>5.4220161756173835E-2</v>
      </c>
    </row>
    <row r="12" spans="1:40" ht="15.75" thickBot="1" x14ac:dyDescent="0.3">
      <c r="A12" s="20"/>
      <c r="B12" s="4"/>
      <c r="C12" s="2">
        <v>2020</v>
      </c>
      <c r="D12" s="78">
        <v>74253924000000</v>
      </c>
      <c r="E12" s="80">
        <v>3321442000000</v>
      </c>
      <c r="F12" s="184">
        <f t="shared" si="0"/>
        <v>22.355929743767916</v>
      </c>
      <c r="N12" s="20"/>
      <c r="O12" s="4"/>
      <c r="P12" s="2">
        <v>2019</v>
      </c>
      <c r="Q12" s="92">
        <v>15508583000000</v>
      </c>
      <c r="R12" s="106">
        <v>-12611042000000</v>
      </c>
      <c r="S12" s="165">
        <f t="shared" si="1"/>
        <v>28119625000000</v>
      </c>
      <c r="T12" s="92">
        <v>808572011000000</v>
      </c>
      <c r="U12" s="142">
        <f t="shared" si="2"/>
        <v>3.4776896327666729E-2</v>
      </c>
      <c r="V12" s="143">
        <f>1/T12</f>
        <v>1.2367482257557392E-15</v>
      </c>
      <c r="W12" s="166">
        <v>58532373000000</v>
      </c>
      <c r="X12" s="166">
        <v>54138613000000</v>
      </c>
      <c r="Y12" s="92">
        <f t="shared" si="4"/>
        <v>4393760000000</v>
      </c>
      <c r="Z12" s="144">
        <f t="shared" si="14"/>
        <v>5.4339748843965363E-3</v>
      </c>
      <c r="AA12" s="92">
        <v>26524759000000</v>
      </c>
      <c r="AB12" s="145">
        <f t="shared" si="6"/>
        <v>3.2804448631848573E-2</v>
      </c>
      <c r="AC12" s="135">
        <v>-0.372</v>
      </c>
      <c r="AD12" s="135">
        <v>1.633</v>
      </c>
      <c r="AE12" s="135">
        <v>-0.54800000000000004</v>
      </c>
      <c r="AF12" s="92">
        <v>19207603000000</v>
      </c>
      <c r="AG12" s="92">
        <v>24586862000000</v>
      </c>
      <c r="AH12" s="92">
        <f t="shared" si="7"/>
        <v>-5379259000000</v>
      </c>
      <c r="AI12" s="146">
        <f t="shared" si="8"/>
        <v>1.2086763908527129E-2</v>
      </c>
      <c r="AJ12" s="159">
        <f t="shared" si="9"/>
        <v>-4.6007033998113492E-16</v>
      </c>
      <c r="AK12" s="160">
        <f t="shared" si="10"/>
        <v>1.9737685462624801E-2</v>
      </c>
      <c r="AL12" s="161">
        <f t="shared" si="11"/>
        <v>-1.797683785025302E-2</v>
      </c>
      <c r="AM12" s="162">
        <f t="shared" si="12"/>
        <v>1.7608476123713197E-3</v>
      </c>
      <c r="AN12" s="182">
        <f t="shared" si="13"/>
        <v>3.3016048715295412E-2</v>
      </c>
    </row>
    <row r="13" spans="1:40" ht="15.75" thickBot="1" x14ac:dyDescent="0.3">
      <c r="A13" s="21"/>
      <c r="B13" s="22"/>
      <c r="C13" s="23">
        <v>2021</v>
      </c>
      <c r="D13" s="88">
        <v>97479025000000</v>
      </c>
      <c r="E13" s="86">
        <v>10977051000000</v>
      </c>
      <c r="F13" s="184">
        <f t="shared" si="0"/>
        <v>8.8802561817376997</v>
      </c>
      <c r="N13" s="20"/>
      <c r="O13" s="4"/>
      <c r="P13" s="2">
        <v>2020</v>
      </c>
      <c r="Q13" s="92">
        <v>3321442000000</v>
      </c>
      <c r="R13" s="106">
        <v>74253924000000</v>
      </c>
      <c r="S13" s="165">
        <f t="shared" si="1"/>
        <v>-70932482000000</v>
      </c>
      <c r="T13" s="92">
        <v>845605208000000</v>
      </c>
      <c r="U13" s="142">
        <f t="shared" si="2"/>
        <v>-8.3883686298204543E-2</v>
      </c>
      <c r="V13" s="143">
        <f t="shared" si="3"/>
        <v>1.1825849587246155E-15</v>
      </c>
      <c r="W13" s="166">
        <v>56172871000000</v>
      </c>
      <c r="X13" s="166">
        <v>58532373000000</v>
      </c>
      <c r="Y13" s="92">
        <f t="shared" si="4"/>
        <v>-2359502000000</v>
      </c>
      <c r="Z13" s="144">
        <f t="shared" si="14"/>
        <v>-2.790311575280648E-3</v>
      </c>
      <c r="AA13" s="92">
        <v>27362400000000</v>
      </c>
      <c r="AB13" s="145">
        <f t="shared" si="6"/>
        <v>3.2358362674606421E-2</v>
      </c>
      <c r="AC13" s="135">
        <v>-0.372</v>
      </c>
      <c r="AD13" s="135">
        <v>1.633</v>
      </c>
      <c r="AE13" s="135">
        <v>-0.54800000000000004</v>
      </c>
      <c r="AF13" s="92">
        <v>17893534000000</v>
      </c>
      <c r="AG13" s="92">
        <v>19207603000000</v>
      </c>
      <c r="AH13" s="92">
        <f t="shared" si="7"/>
        <v>-1314069000000</v>
      </c>
      <c r="AI13" s="146">
        <f t="shared" si="8"/>
        <v>-1.236313341154351E-3</v>
      </c>
      <c r="AJ13" s="159">
        <f t="shared" si="9"/>
        <v>-4.3992160464555697E-16</v>
      </c>
      <c r="AK13" s="160">
        <f t="shared" si="10"/>
        <v>-2.0188996861050554E-3</v>
      </c>
      <c r="AL13" s="161">
        <f t="shared" si="11"/>
        <v>-1.7732382745684321E-2</v>
      </c>
      <c r="AM13" s="162">
        <f t="shared" si="12"/>
        <v>-1.9751282431789818E-2</v>
      </c>
      <c r="AN13" s="182">
        <f t="shared" si="13"/>
        <v>-6.4132403866414722E-2</v>
      </c>
    </row>
    <row r="14" spans="1:40" ht="15.75" thickBot="1" x14ac:dyDescent="0.3">
      <c r="A14" s="15">
        <v>3</v>
      </c>
      <c r="B14" s="16" t="s">
        <v>28</v>
      </c>
      <c r="C14" s="17">
        <v>2017</v>
      </c>
      <c r="D14" s="87">
        <v>39299109000000</v>
      </c>
      <c r="E14" s="85">
        <v>29044334000000</v>
      </c>
      <c r="F14" s="184">
        <f t="shared" si="0"/>
        <v>1.3530731673861069</v>
      </c>
      <c r="N14" s="167"/>
      <c r="O14" s="168"/>
      <c r="P14" s="169">
        <v>2021</v>
      </c>
      <c r="Q14" s="170">
        <v>10977051000000</v>
      </c>
      <c r="R14" s="171">
        <v>97479025000000</v>
      </c>
      <c r="S14" s="152">
        <f t="shared" si="1"/>
        <v>-86501974000000</v>
      </c>
      <c r="T14" s="93">
        <v>891337425000000</v>
      </c>
      <c r="U14" s="153">
        <f t="shared" si="2"/>
        <v>-9.7047393696051754E-2</v>
      </c>
      <c r="V14" s="154">
        <f t="shared" si="3"/>
        <v>1.1219095843529739E-15</v>
      </c>
      <c r="W14" s="172">
        <v>50025887000000</v>
      </c>
      <c r="X14" s="172">
        <v>56172871000000</v>
      </c>
      <c r="Y14" s="93">
        <f t="shared" si="4"/>
        <v>-6146984000000</v>
      </c>
      <c r="Z14" s="155">
        <f t="shared" si="14"/>
        <v>-6.8963602644643808E-3</v>
      </c>
      <c r="AA14" s="93">
        <v>26882982000000</v>
      </c>
      <c r="AB14" s="156">
        <f t="shared" si="6"/>
        <v>3.0160275161788479E-2</v>
      </c>
      <c r="AC14" s="135">
        <v>-0.372</v>
      </c>
      <c r="AD14" s="135">
        <v>1.633</v>
      </c>
      <c r="AE14" s="135">
        <v>-0.54800000000000004</v>
      </c>
      <c r="AF14" s="93">
        <v>19563318000000</v>
      </c>
      <c r="AG14" s="93">
        <v>17893534000000</v>
      </c>
      <c r="AH14" s="93">
        <f t="shared" si="7"/>
        <v>1669784000000</v>
      </c>
      <c r="AI14" s="158">
        <f t="shared" si="8"/>
        <v>-8.7697069378636274E-3</v>
      </c>
      <c r="AJ14" s="159">
        <f t="shared" si="9"/>
        <v>-4.1735036537930631E-16</v>
      </c>
      <c r="AK14" s="160">
        <f t="shared" si="10"/>
        <v>-1.4320931429531303E-2</v>
      </c>
      <c r="AL14" s="161">
        <f t="shared" si="11"/>
        <v>-1.6527830788660089E-2</v>
      </c>
      <c r="AM14" s="162">
        <f t="shared" si="12"/>
        <v>-3.084876221819181E-2</v>
      </c>
      <c r="AN14" s="182">
        <f t="shared" si="13"/>
        <v>-6.619863147785994E-2</v>
      </c>
    </row>
    <row r="15" spans="1:40" ht="15.75" thickBot="1" x14ac:dyDescent="0.3">
      <c r="A15" s="20"/>
      <c r="B15" s="4"/>
      <c r="C15" s="2">
        <v>2018</v>
      </c>
      <c r="D15" s="78">
        <v>57262380000000</v>
      </c>
      <c r="E15" s="80">
        <v>32418486000000</v>
      </c>
      <c r="F15" s="184">
        <f t="shared" si="0"/>
        <v>1.7663496068261793</v>
      </c>
      <c r="N15" s="15">
        <v>3</v>
      </c>
      <c r="O15" s="16" t="s">
        <v>28</v>
      </c>
      <c r="P15" s="17">
        <v>2017</v>
      </c>
      <c r="Q15" s="91">
        <v>29044334000000</v>
      </c>
      <c r="R15" s="129">
        <v>39299109000000</v>
      </c>
      <c r="S15" s="163">
        <f t="shared" si="1"/>
        <v>-10254775000000</v>
      </c>
      <c r="T15" s="91">
        <v>1003644426000000</v>
      </c>
      <c r="U15" s="131">
        <f t="shared" si="2"/>
        <v>-1.0217537939078834E-2</v>
      </c>
      <c r="V15" s="132">
        <f t="shared" si="3"/>
        <v>9.9636880761195009E-16</v>
      </c>
      <c r="W15" s="91">
        <v>102899292000000</v>
      </c>
      <c r="X15" s="91">
        <v>93995015000000</v>
      </c>
      <c r="Y15" s="91">
        <f t="shared" si="4"/>
        <v>8904277000000</v>
      </c>
      <c r="Z15" s="133">
        <f t="shared" si="14"/>
        <v>8.8719438571365113E-3</v>
      </c>
      <c r="AA15" s="91">
        <v>24746306000000</v>
      </c>
      <c r="AB15" s="134">
        <f t="shared" si="6"/>
        <v>2.4656447402020443E-2</v>
      </c>
      <c r="AC15" s="135">
        <v>-0.253</v>
      </c>
      <c r="AD15" s="135">
        <v>0.69799999999999995</v>
      </c>
      <c r="AE15" s="135">
        <v>0.52100000000000002</v>
      </c>
      <c r="AF15" s="91">
        <v>17287612000000</v>
      </c>
      <c r="AG15" s="91">
        <v>17256787000000</v>
      </c>
      <c r="AH15" s="91">
        <f t="shared" si="7"/>
        <v>30825000000</v>
      </c>
      <c r="AI15" s="136">
        <f t="shared" si="8"/>
        <v>8.8412307886418726E-3</v>
      </c>
      <c r="AJ15" s="159">
        <f t="shared" si="9"/>
        <v>-2.5208130832582338E-16</v>
      </c>
      <c r="AK15" s="160">
        <f t="shared" si="10"/>
        <v>6.1711790904720263E-3</v>
      </c>
      <c r="AL15" s="161">
        <f t="shared" si="11"/>
        <v>1.2846009096452652E-2</v>
      </c>
      <c r="AM15" s="162">
        <f t="shared" si="12"/>
        <v>1.9017188186924425E-2</v>
      </c>
      <c r="AN15" s="182">
        <f t="shared" si="13"/>
        <v>-2.9234726126003259E-2</v>
      </c>
    </row>
    <row r="16" spans="1:40" ht="15.75" thickBot="1" x14ac:dyDescent="0.3">
      <c r="A16" s="20"/>
      <c r="B16" s="4"/>
      <c r="C16" s="2">
        <v>2019</v>
      </c>
      <c r="D16" s="78">
        <v>44583078000000</v>
      </c>
      <c r="E16" s="80">
        <v>34413825000000</v>
      </c>
      <c r="F16" s="184">
        <f t="shared" si="0"/>
        <v>1.2954990617869417</v>
      </c>
      <c r="N16" s="20"/>
      <c r="O16" s="4"/>
      <c r="P16" s="2">
        <v>2018</v>
      </c>
      <c r="Q16" s="92">
        <v>32418486000000</v>
      </c>
      <c r="R16" s="106">
        <v>57262380000000</v>
      </c>
      <c r="S16" s="165">
        <f t="shared" si="1"/>
        <v>-24843894000000</v>
      </c>
      <c r="T16" s="92">
        <v>1127447489000000</v>
      </c>
      <c r="U16" s="142">
        <f t="shared" si="2"/>
        <v>-2.2035522046384193E-2</v>
      </c>
      <c r="V16" s="143">
        <f t="shared" si="3"/>
        <v>8.869592683974659E-16</v>
      </c>
      <c r="W16" s="92">
        <v>111582804000000</v>
      </c>
      <c r="X16" s="92">
        <v>102912375000000</v>
      </c>
      <c r="Y16" s="92">
        <f t="shared" si="4"/>
        <v>8670429000000</v>
      </c>
      <c r="Z16" s="144">
        <f t="shared" si="14"/>
        <v>7.6903173625321722E-3</v>
      </c>
      <c r="AA16" s="92">
        <v>26914859000000</v>
      </c>
      <c r="AB16" s="145">
        <f t="shared" si="6"/>
        <v>2.387238364766095E-2</v>
      </c>
      <c r="AC16" s="135">
        <v>-0.253</v>
      </c>
      <c r="AD16" s="135">
        <v>0.69799999999999995</v>
      </c>
      <c r="AE16" s="135">
        <v>0.52100000000000002</v>
      </c>
      <c r="AF16" s="92">
        <v>19681260000000</v>
      </c>
      <c r="AG16" s="92">
        <v>17287612000000</v>
      </c>
      <c r="AH16" s="92">
        <f t="shared" si="7"/>
        <v>2393648000000</v>
      </c>
      <c r="AI16" s="146">
        <f t="shared" si="8"/>
        <v>5.5672490836511145E-3</v>
      </c>
      <c r="AJ16" s="159">
        <f t="shared" si="9"/>
        <v>-2.2440069490455886E-16</v>
      </c>
      <c r="AK16" s="160">
        <f t="shared" si="10"/>
        <v>3.8859398603884776E-3</v>
      </c>
      <c r="AL16" s="161">
        <f t="shared" si="11"/>
        <v>1.2437511880431355E-2</v>
      </c>
      <c r="AM16" s="162">
        <f t="shared" si="12"/>
        <v>1.632345174081961E-2</v>
      </c>
      <c r="AN16" s="182">
        <f t="shared" si="13"/>
        <v>-3.8358973787203807E-2</v>
      </c>
    </row>
    <row r="17" spans="1:40" ht="15.75" thickBot="1" x14ac:dyDescent="0.3">
      <c r="A17" s="20"/>
      <c r="B17" s="4"/>
      <c r="C17" s="2">
        <v>2020</v>
      </c>
      <c r="D17" s="78">
        <v>66689187000000</v>
      </c>
      <c r="E17" s="80">
        <v>18660393000000</v>
      </c>
      <c r="F17" s="184">
        <f t="shared" si="0"/>
        <v>3.5738361458946764</v>
      </c>
      <c r="N17" s="20"/>
      <c r="O17" s="4"/>
      <c r="P17" s="2">
        <v>2019</v>
      </c>
      <c r="Q17" s="92">
        <v>34413825000000</v>
      </c>
      <c r="R17" s="106">
        <v>44583078000000</v>
      </c>
      <c r="S17" s="165">
        <f t="shared" si="1"/>
        <v>-10169253000000</v>
      </c>
      <c r="T17" s="92">
        <v>1296898292000000</v>
      </c>
      <c r="U17" s="142">
        <f t="shared" si="2"/>
        <v>-7.8412108819401541E-3</v>
      </c>
      <c r="V17" s="143">
        <f t="shared" si="3"/>
        <v>7.7107048884909783E-16</v>
      </c>
      <c r="W17" s="92">
        <v>121756276000000</v>
      </c>
      <c r="X17" s="92">
        <v>111582804000000</v>
      </c>
      <c r="Y17" s="92">
        <f t="shared" si="4"/>
        <v>10173472000000</v>
      </c>
      <c r="Z17" s="144">
        <f t="shared" si="14"/>
        <v>7.8444640283326095E-3</v>
      </c>
      <c r="AA17" s="92">
        <v>31432629000000</v>
      </c>
      <c r="AB17" s="145">
        <f t="shared" si="6"/>
        <v>2.4236772608842327E-2</v>
      </c>
      <c r="AC17" s="135">
        <v>-0.253</v>
      </c>
      <c r="AD17" s="135">
        <v>0.69799999999999995</v>
      </c>
      <c r="AE17" s="135">
        <v>0.52100000000000002</v>
      </c>
      <c r="AF17" s="92">
        <v>25021168000000</v>
      </c>
      <c r="AG17" s="92">
        <v>19681260000000</v>
      </c>
      <c r="AH17" s="92">
        <f t="shared" si="7"/>
        <v>5339908000000</v>
      </c>
      <c r="AI17" s="146">
        <f t="shared" si="8"/>
        <v>3.7270185563634006E-3</v>
      </c>
      <c r="AJ17" s="159">
        <f t="shared" si="9"/>
        <v>-1.9508083367882175E-16</v>
      </c>
      <c r="AK17" s="160">
        <f t="shared" si="10"/>
        <v>2.6014589523416535E-3</v>
      </c>
      <c r="AL17" s="161">
        <f t="shared" si="11"/>
        <v>1.2627358529206854E-2</v>
      </c>
      <c r="AM17" s="162">
        <f t="shared" si="12"/>
        <v>1.5228817481548312E-2</v>
      </c>
      <c r="AN17" s="182">
        <f t="shared" si="13"/>
        <v>-2.3070028363488468E-2</v>
      </c>
    </row>
    <row r="18" spans="1:40" ht="15.75" thickBot="1" x14ac:dyDescent="0.3">
      <c r="A18" s="21"/>
      <c r="B18" s="22"/>
      <c r="C18" s="23">
        <v>2021</v>
      </c>
      <c r="D18" s="88">
        <v>32588374000000</v>
      </c>
      <c r="E18" s="86">
        <v>30755766000000</v>
      </c>
      <c r="F18" s="184">
        <f>SUM(D18/E18)</f>
        <v>1.0595858350593512</v>
      </c>
      <c r="N18" s="20"/>
      <c r="O18" s="4"/>
      <c r="P18" s="2">
        <v>2020</v>
      </c>
      <c r="Q18" s="92">
        <v>18660393000000</v>
      </c>
      <c r="R18" s="106">
        <v>66689187000000</v>
      </c>
      <c r="S18" s="165">
        <f t="shared" si="1"/>
        <v>-48028794000000</v>
      </c>
      <c r="T18" s="92">
        <v>1416758840000000</v>
      </c>
      <c r="U18" s="142">
        <f t="shared" si="2"/>
        <v>-3.3900472433261823E-2</v>
      </c>
      <c r="V18" s="143">
        <f t="shared" si="3"/>
        <v>7.0583642873193577E-16</v>
      </c>
      <c r="W18" s="92">
        <v>116932512000000</v>
      </c>
      <c r="X18" s="92">
        <v>121756276000000</v>
      </c>
      <c r="Y18" s="92">
        <f t="shared" si="4"/>
        <v>-4823764000000</v>
      </c>
      <c r="Z18" s="144">
        <f t="shared" si="14"/>
        <v>-3.4047883548056776E-3</v>
      </c>
      <c r="AA18" s="92">
        <v>32185160000000</v>
      </c>
      <c r="AB18" s="145">
        <f t="shared" si="6"/>
        <v>2.2717458392565951E-2</v>
      </c>
      <c r="AC18" s="135">
        <v>-0.253</v>
      </c>
      <c r="AD18" s="135">
        <v>0.69799999999999995</v>
      </c>
      <c r="AE18" s="135">
        <v>0.52100000000000002</v>
      </c>
      <c r="AF18" s="92">
        <v>37466184000000</v>
      </c>
      <c r="AG18" s="92">
        <v>25021168000000</v>
      </c>
      <c r="AH18" s="92">
        <f t="shared" si="7"/>
        <v>12445016000000</v>
      </c>
      <c r="AI18" s="146">
        <f t="shared" si="8"/>
        <v>-1.2188934003757477E-2</v>
      </c>
      <c r="AJ18" s="159">
        <f t="shared" si="9"/>
        <v>-1.7857661646917975E-16</v>
      </c>
      <c r="AK18" s="160">
        <f t="shared" si="10"/>
        <v>-8.5078759346227193E-3</v>
      </c>
      <c r="AL18" s="161">
        <f t="shared" si="11"/>
        <v>1.1835795822526861E-2</v>
      </c>
      <c r="AM18" s="162">
        <f t="shared" si="12"/>
        <v>3.3279198879039625E-3</v>
      </c>
      <c r="AN18" s="182">
        <f t="shared" si="13"/>
        <v>-3.7228392321165787E-2</v>
      </c>
    </row>
    <row r="19" spans="1:40" ht="15.75" thickBot="1" x14ac:dyDescent="0.3">
      <c r="A19" s="15">
        <v>4</v>
      </c>
      <c r="B19" s="16" t="s">
        <v>29</v>
      </c>
      <c r="C19" s="17">
        <v>2017</v>
      </c>
      <c r="D19" s="87">
        <v>321044000000</v>
      </c>
      <c r="E19" s="85">
        <v>3027466000000</v>
      </c>
      <c r="F19" s="184">
        <f t="shared" si="0"/>
        <v>0.1060438003267419</v>
      </c>
      <c r="N19" s="21"/>
      <c r="O19" s="22"/>
      <c r="P19" s="23">
        <v>2021</v>
      </c>
      <c r="Q19" s="93">
        <v>30755766000000</v>
      </c>
      <c r="R19" s="173">
        <v>32588374000000</v>
      </c>
      <c r="S19" s="152">
        <f t="shared" si="1"/>
        <v>-1832608000000</v>
      </c>
      <c r="T19" s="93">
        <v>1610065344000000</v>
      </c>
      <c r="U19" s="153">
        <f t="shared" si="2"/>
        <v>-1.1382196423451495E-3</v>
      </c>
      <c r="V19" s="154">
        <f t="shared" si="3"/>
        <v>6.2109280454147833E-16</v>
      </c>
      <c r="W19" s="93">
        <v>143523329000000</v>
      </c>
      <c r="X19" s="93">
        <v>135764561000000</v>
      </c>
      <c r="Y19" s="93">
        <f t="shared" si="4"/>
        <v>7758768000000</v>
      </c>
      <c r="Z19" s="155">
        <f t="shared" si="14"/>
        <v>4.8189149769066767E-3</v>
      </c>
      <c r="AA19" s="93">
        <v>47970187000000</v>
      </c>
      <c r="AB19" s="156">
        <f t="shared" si="6"/>
        <v>2.9793937978209162E-2</v>
      </c>
      <c r="AC19" s="135">
        <v>-0.253</v>
      </c>
      <c r="AD19" s="135">
        <v>0.69799999999999995</v>
      </c>
      <c r="AE19" s="135">
        <v>0.52100000000000002</v>
      </c>
      <c r="AF19" s="93">
        <v>7748594000000</v>
      </c>
      <c r="AG19" s="93">
        <v>46483311000000</v>
      </c>
      <c r="AH19" s="93">
        <f t="shared" si="7"/>
        <v>-38734717000000</v>
      </c>
      <c r="AI19" s="158">
        <f t="shared" si="8"/>
        <v>2.8876768991557153E-2</v>
      </c>
      <c r="AJ19" s="159">
        <f t="shared" si="9"/>
        <v>-1.5713647954899401E-16</v>
      </c>
      <c r="AK19" s="160">
        <f t="shared" si="10"/>
        <v>2.0155984756106891E-2</v>
      </c>
      <c r="AL19" s="161">
        <f t="shared" si="11"/>
        <v>1.5522641686646974E-2</v>
      </c>
      <c r="AM19" s="162">
        <f t="shared" si="12"/>
        <v>3.5678626442753707E-2</v>
      </c>
      <c r="AN19" s="182">
        <f t="shared" si="13"/>
        <v>-3.6816846085098859E-2</v>
      </c>
    </row>
    <row r="20" spans="1:40" ht="15.75" thickBot="1" x14ac:dyDescent="0.3">
      <c r="A20" s="20"/>
      <c r="B20" s="4"/>
      <c r="C20" s="2">
        <v>2018</v>
      </c>
      <c r="D20" s="78">
        <v>-2410430000000</v>
      </c>
      <c r="E20" s="85">
        <v>2807923000000</v>
      </c>
      <c r="F20" s="184">
        <f t="shared" si="0"/>
        <v>-0.85843878197514678</v>
      </c>
      <c r="N20" s="15">
        <v>4</v>
      </c>
      <c r="O20" s="16" t="s">
        <v>29</v>
      </c>
      <c r="P20" s="17">
        <v>2017</v>
      </c>
      <c r="Q20" s="91">
        <v>3027466000000</v>
      </c>
      <c r="R20" s="129">
        <v>321044000000</v>
      </c>
      <c r="S20" s="130">
        <f>Q20-R20</f>
        <v>2706422000000</v>
      </c>
      <c r="T20" s="91">
        <v>214168479000000</v>
      </c>
      <c r="U20" s="131">
        <f t="shared" si="2"/>
        <v>1.2636882946719719E-2</v>
      </c>
      <c r="V20" s="174">
        <f t="shared" si="3"/>
        <v>4.6692211882403104E-15</v>
      </c>
      <c r="W20" s="91">
        <v>19271582000000</v>
      </c>
      <c r="X20" s="91">
        <v>17138819000000</v>
      </c>
      <c r="Y20" s="91">
        <f t="shared" si="4"/>
        <v>2132763000000</v>
      </c>
      <c r="Z20" s="133">
        <f t="shared" si="14"/>
        <v>9.9583421890949691E-3</v>
      </c>
      <c r="AA20" s="91">
        <v>4837319000000</v>
      </c>
      <c r="AB20" s="134">
        <f t="shared" si="6"/>
        <v>2.2586512369077431E-2</v>
      </c>
      <c r="AC20" s="135">
        <v>0.83099999999999996</v>
      </c>
      <c r="AD20" s="135">
        <v>1.296</v>
      </c>
      <c r="AE20" s="135">
        <v>0.34200000000000003</v>
      </c>
      <c r="AF20" s="91">
        <v>178978222000000</v>
      </c>
      <c r="AG20" s="91">
        <v>148497025000000</v>
      </c>
      <c r="AH20" s="91">
        <f t="shared" si="7"/>
        <v>30481197000000</v>
      </c>
      <c r="AI20" s="136">
        <f t="shared" si="8"/>
        <v>-0.13236510868623202</v>
      </c>
      <c r="AJ20" s="159">
        <f t="shared" si="9"/>
        <v>3.8801228074276981E-15</v>
      </c>
      <c r="AK20" s="160">
        <f t="shared" si="10"/>
        <v>-0.1715451808573567</v>
      </c>
      <c r="AL20" s="161">
        <f t="shared" si="11"/>
        <v>7.7245872302244825E-3</v>
      </c>
      <c r="AM20" s="162">
        <f t="shared" si="12"/>
        <v>-0.16382059362712834</v>
      </c>
      <c r="AN20" s="182">
        <f t="shared" si="13"/>
        <v>0.17645747657384805</v>
      </c>
    </row>
    <row r="21" spans="1:40" ht="15.75" thickBot="1" x14ac:dyDescent="0.3">
      <c r="A21" s="20"/>
      <c r="B21" s="4"/>
      <c r="C21" s="2">
        <v>2019</v>
      </c>
      <c r="D21" s="78">
        <v>-14828361000000</v>
      </c>
      <c r="E21" s="80">
        <v>209263000000</v>
      </c>
      <c r="F21" s="184">
        <f t="shared" si="0"/>
        <v>-70.859927459703812</v>
      </c>
      <c r="N21" s="20"/>
      <c r="O21" s="4"/>
      <c r="P21" s="2">
        <v>2018</v>
      </c>
      <c r="Q21" s="92">
        <v>2807923000000</v>
      </c>
      <c r="R21" s="106">
        <v>-2410430000000</v>
      </c>
      <c r="S21" s="141">
        <f t="shared" ref="S21:S85" si="15">Q21-R21</f>
        <v>5218353000000</v>
      </c>
      <c r="T21" s="92">
        <v>261365267000000</v>
      </c>
      <c r="U21" s="142">
        <f t="shared" si="2"/>
        <v>1.9965747782393749E-2</v>
      </c>
      <c r="V21" s="175">
        <f t="shared" si="3"/>
        <v>3.8260630858804973E-15</v>
      </c>
      <c r="W21" s="92">
        <v>22851758000000</v>
      </c>
      <c r="X21" s="92">
        <v>20091600000000</v>
      </c>
      <c r="Y21" s="92">
        <f t="shared" si="4"/>
        <v>2760158000000</v>
      </c>
      <c r="Z21" s="144">
        <f t="shared" si="14"/>
        <v>1.056053863499774E-2</v>
      </c>
      <c r="AA21" s="92">
        <v>5017694000000</v>
      </c>
      <c r="AB21" s="145">
        <f t="shared" si="6"/>
        <v>1.9198013789644055E-2</v>
      </c>
      <c r="AC21" s="135">
        <v>0.83099999999999996</v>
      </c>
      <c r="AD21" s="135">
        <v>1.296</v>
      </c>
      <c r="AE21" s="135">
        <v>0.34200000000000003</v>
      </c>
      <c r="AF21" s="92">
        <v>212938402000000</v>
      </c>
      <c r="AG21" s="92">
        <v>178978222000000</v>
      </c>
      <c r="AH21" s="92">
        <f t="shared" si="7"/>
        <v>33960180000000</v>
      </c>
      <c r="AI21" s="146">
        <f t="shared" si="8"/>
        <v>-0.11937325245285939</v>
      </c>
      <c r="AJ21" s="159">
        <f t="shared" si="9"/>
        <v>3.1794584243666931E-15</v>
      </c>
      <c r="AK21" s="160">
        <f t="shared" si="10"/>
        <v>-0.15470773517890576</v>
      </c>
      <c r="AL21" s="161">
        <f t="shared" si="11"/>
        <v>6.5657207160582671E-3</v>
      </c>
      <c r="AM21" s="162">
        <f t="shared" si="12"/>
        <v>-0.14814201446284431</v>
      </c>
      <c r="AN21" s="182">
        <f t="shared" si="13"/>
        <v>0.16810776224523805</v>
      </c>
    </row>
    <row r="22" spans="1:40" ht="15.75" thickBot="1" x14ac:dyDescent="0.3">
      <c r="A22" s="20"/>
      <c r="B22" s="4"/>
      <c r="C22" s="2">
        <v>2020</v>
      </c>
      <c r="D22" s="78">
        <v>26658603000000</v>
      </c>
      <c r="E22" s="80">
        <v>1602358000000</v>
      </c>
      <c r="F22" s="184">
        <f t="shared" si="0"/>
        <v>16.637107937177586</v>
      </c>
      <c r="N22" s="20"/>
      <c r="O22" s="4"/>
      <c r="P22" s="2">
        <v>2019</v>
      </c>
      <c r="Q22" s="92">
        <v>209263000000</v>
      </c>
      <c r="R22" s="106">
        <v>-14828361000000</v>
      </c>
      <c r="S22" s="141">
        <f t="shared" si="15"/>
        <v>15037624000000</v>
      </c>
      <c r="T22" s="92">
        <v>306436194000000</v>
      </c>
      <c r="U22" s="142">
        <f t="shared" si="2"/>
        <v>4.9072610528506956E-2</v>
      </c>
      <c r="V22" s="175">
        <f t="shared" si="3"/>
        <v>3.2633220865548278E-15</v>
      </c>
      <c r="W22" s="92">
        <v>25719874000000</v>
      </c>
      <c r="X22" s="92">
        <v>22851758000000</v>
      </c>
      <c r="Y22" s="92">
        <f t="shared" si="4"/>
        <v>2868116000000</v>
      </c>
      <c r="Z22" s="144">
        <f t="shared" si="14"/>
        <v>9.359586289601287E-3</v>
      </c>
      <c r="AA22" s="92">
        <v>5400658000000</v>
      </c>
      <c r="AB22" s="145">
        <f t="shared" si="6"/>
        <v>1.7624086533329024E-2</v>
      </c>
      <c r="AC22" s="135">
        <v>0.83099999999999996</v>
      </c>
      <c r="AD22" s="135">
        <v>1.296</v>
      </c>
      <c r="AE22" s="135">
        <v>0.34200000000000003</v>
      </c>
      <c r="AF22" s="92">
        <v>226786631000000</v>
      </c>
      <c r="AG22" s="92">
        <v>213478460000000</v>
      </c>
      <c r="AH22" s="92">
        <f t="shared" si="7"/>
        <v>13308171000000</v>
      </c>
      <c r="AI22" s="146">
        <f t="shared" si="8"/>
        <v>-3.406926206634716E-2</v>
      </c>
      <c r="AJ22" s="159">
        <f t="shared" si="9"/>
        <v>2.7118206539270618E-15</v>
      </c>
      <c r="AK22" s="160">
        <f t="shared" si="10"/>
        <v>-4.415376363798592E-2</v>
      </c>
      <c r="AL22" s="161">
        <f t="shared" si="11"/>
        <v>6.027437594398527E-3</v>
      </c>
      <c r="AM22" s="162">
        <f t="shared" si="12"/>
        <v>-3.812632604358468E-2</v>
      </c>
      <c r="AN22" s="182">
        <f t="shared" si="13"/>
        <v>8.7198936572091629E-2</v>
      </c>
    </row>
    <row r="23" spans="1:40" ht="15.75" thickBot="1" x14ac:dyDescent="0.3">
      <c r="A23" s="21"/>
      <c r="B23" s="22"/>
      <c r="C23" s="23">
        <v>2021</v>
      </c>
      <c r="D23" s="88">
        <v>9551932000000</v>
      </c>
      <c r="E23" s="86">
        <v>2376227000000</v>
      </c>
      <c r="F23" s="184">
        <f t="shared" si="0"/>
        <v>4.0197893551415751</v>
      </c>
      <c r="N23" s="20"/>
      <c r="O23" s="4"/>
      <c r="P23" s="2">
        <v>2020</v>
      </c>
      <c r="Q23" s="92">
        <v>1602358000000</v>
      </c>
      <c r="R23" s="106">
        <v>26532815000000</v>
      </c>
      <c r="S23" s="141">
        <f t="shared" si="15"/>
        <v>-24930457000000</v>
      </c>
      <c r="T23" s="92">
        <v>311776828000000</v>
      </c>
      <c r="U23" s="142">
        <f t="shared" si="2"/>
        <v>-7.9962507669107466E-2</v>
      </c>
      <c r="V23" s="175">
        <f t="shared" si="3"/>
        <v>3.2074224579640667E-15</v>
      </c>
      <c r="W23" s="92">
        <v>25105780000000</v>
      </c>
      <c r="X23" s="92">
        <v>25719874000000</v>
      </c>
      <c r="Y23" s="92">
        <f t="shared" si="4"/>
        <v>-614094000000</v>
      </c>
      <c r="Z23" s="144">
        <f t="shared" si="14"/>
        <v>-1.9696588869009854E-3</v>
      </c>
      <c r="AA23" s="92">
        <v>5818445000000</v>
      </c>
      <c r="AB23" s="145">
        <f t="shared" si="6"/>
        <v>1.8662211163428734E-2</v>
      </c>
      <c r="AC23" s="135">
        <v>0.83099999999999996</v>
      </c>
      <c r="AD23" s="135">
        <v>1.296</v>
      </c>
      <c r="AE23" s="135">
        <v>0.34200000000000003</v>
      </c>
      <c r="AF23" s="92">
        <v>222900180000000</v>
      </c>
      <c r="AG23" s="92">
        <v>226786631000000</v>
      </c>
      <c r="AH23" s="92">
        <f t="shared" si="7"/>
        <v>-3886451000000</v>
      </c>
      <c r="AI23" s="146">
        <f t="shared" si="8"/>
        <v>1.0495831332275919E-2</v>
      </c>
      <c r="AJ23" s="159">
        <f t="shared" si="9"/>
        <v>2.6653680625681392E-15</v>
      </c>
      <c r="AK23" s="160">
        <f t="shared" si="10"/>
        <v>1.3602597406629592E-2</v>
      </c>
      <c r="AL23" s="161">
        <f t="shared" si="11"/>
        <v>6.3824762178926273E-3</v>
      </c>
      <c r="AM23" s="162">
        <f t="shared" si="12"/>
        <v>1.9985073624524882E-2</v>
      </c>
      <c r="AN23" s="182">
        <f t="shared" si="13"/>
        <v>-9.9947581293632348E-2</v>
      </c>
    </row>
    <row r="24" spans="1:40" ht="15.75" thickBot="1" x14ac:dyDescent="0.3">
      <c r="A24" s="15">
        <v>5</v>
      </c>
      <c r="B24" s="16" t="s">
        <v>30</v>
      </c>
      <c r="C24" s="17">
        <v>2017</v>
      </c>
      <c r="D24" s="87">
        <v>2582207000000</v>
      </c>
      <c r="E24" s="85">
        <v>1211405000000</v>
      </c>
      <c r="F24" s="184">
        <f t="shared" si="0"/>
        <v>2.1315802724935096</v>
      </c>
      <c r="N24" s="21"/>
      <c r="O24" s="22"/>
      <c r="P24" s="23">
        <v>2021</v>
      </c>
      <c r="Q24" s="93">
        <v>2376227000000</v>
      </c>
      <c r="R24" s="173">
        <v>9551932000000</v>
      </c>
      <c r="S24" s="152">
        <f t="shared" si="15"/>
        <v>-7175705000000</v>
      </c>
      <c r="T24" s="93">
        <v>361208406000000</v>
      </c>
      <c r="U24" s="153">
        <f t="shared" si="2"/>
        <v>-1.9865830586456506E-2</v>
      </c>
      <c r="V24" s="176">
        <f t="shared" si="3"/>
        <v>2.7684848508204428E-15</v>
      </c>
      <c r="W24" s="93">
        <v>25794958000000</v>
      </c>
      <c r="X24" s="93">
        <v>25116488000000</v>
      </c>
      <c r="Y24" s="93">
        <f t="shared" si="4"/>
        <v>678470000000</v>
      </c>
      <c r="Z24" s="155">
        <f t="shared" si="14"/>
        <v>1.878333916736146E-3</v>
      </c>
      <c r="AA24" s="93">
        <v>5736791000000</v>
      </c>
      <c r="AB24" s="156">
        <f t="shared" si="6"/>
        <v>1.5882218975823061E-2</v>
      </c>
      <c r="AC24" s="135">
        <v>0.83099999999999996</v>
      </c>
      <c r="AD24" s="135">
        <v>1.296</v>
      </c>
      <c r="AE24" s="135">
        <v>0.34200000000000003</v>
      </c>
      <c r="AF24" s="93">
        <v>234119536000000</v>
      </c>
      <c r="AG24" s="93">
        <v>222900180000000</v>
      </c>
      <c r="AH24" s="93">
        <f t="shared" si="7"/>
        <v>11219356000000</v>
      </c>
      <c r="AI24" s="158">
        <f t="shared" si="8"/>
        <v>-2.9182283205225295E-2</v>
      </c>
      <c r="AJ24" s="159">
        <f t="shared" si="9"/>
        <v>2.3006109110317878E-15</v>
      </c>
      <c r="AK24" s="160">
        <f t="shared" si="10"/>
        <v>-3.7820239033971983E-2</v>
      </c>
      <c r="AL24" s="161">
        <f t="shared" si="11"/>
        <v>5.4317188897314876E-3</v>
      </c>
      <c r="AM24" s="162">
        <f t="shared" si="12"/>
        <v>-3.2388520144238195E-2</v>
      </c>
      <c r="AN24" s="182">
        <f t="shared" si="13"/>
        <v>1.2522689557781689E-2</v>
      </c>
    </row>
    <row r="25" spans="1:40" ht="15.75" thickBot="1" x14ac:dyDescent="0.3">
      <c r="A25" s="20"/>
      <c r="B25" s="4"/>
      <c r="C25" s="2">
        <v>2018</v>
      </c>
      <c r="D25" s="78">
        <v>-6070263000000</v>
      </c>
      <c r="E25" s="80">
        <v>1552396000000</v>
      </c>
      <c r="F25" s="184">
        <f t="shared" si="0"/>
        <v>-3.9102542134867648</v>
      </c>
      <c r="N25" s="15">
        <v>5</v>
      </c>
      <c r="O25" s="16" t="s">
        <v>30</v>
      </c>
      <c r="P25" s="17">
        <v>2017</v>
      </c>
      <c r="Q25" s="91">
        <v>1211405000000</v>
      </c>
      <c r="R25" s="129">
        <v>2582207000000</v>
      </c>
      <c r="S25" s="163">
        <f t="shared" si="15"/>
        <v>-1370802000000</v>
      </c>
      <c r="T25" s="91">
        <v>102318457000000</v>
      </c>
      <c r="U25" s="131">
        <f t="shared" si="2"/>
        <v>-1.3397406882318406E-2</v>
      </c>
      <c r="V25" s="174">
        <f t="shared" si="3"/>
        <v>9.7734077440202206E-15</v>
      </c>
      <c r="W25" s="91">
        <v>11487572000000</v>
      </c>
      <c r="X25" s="91">
        <v>10677875000000</v>
      </c>
      <c r="Y25" s="91">
        <f t="shared" si="4"/>
        <v>809697000000</v>
      </c>
      <c r="Z25" s="133">
        <f t="shared" si="14"/>
        <v>7.9134989301099402E-3</v>
      </c>
      <c r="AA25" s="91">
        <v>2925337000000</v>
      </c>
      <c r="AB25" s="134">
        <f t="shared" si="6"/>
        <v>2.8590511289668882E-2</v>
      </c>
      <c r="AC25" s="135">
        <v>1.246</v>
      </c>
      <c r="AD25" s="135">
        <v>-1.246</v>
      </c>
      <c r="AE25" s="135">
        <v>0.35299999999999998</v>
      </c>
      <c r="AF25" s="91">
        <v>70454374000000</v>
      </c>
      <c r="AG25" s="91">
        <v>62754600000000</v>
      </c>
      <c r="AH25" s="91">
        <f t="shared" si="7"/>
        <v>7699774000000</v>
      </c>
      <c r="AI25" s="136">
        <f t="shared" si="8"/>
        <v>-6.7339531908695613E-2</v>
      </c>
      <c r="AJ25" s="159">
        <f t="shared" si="9"/>
        <v>1.2177666049049194E-14</v>
      </c>
      <c r="AK25" s="160">
        <f t="shared" si="10"/>
        <v>8.3905056758234731E-2</v>
      </c>
      <c r="AL25" s="161">
        <f t="shared" si="11"/>
        <v>1.0092450485253115E-2</v>
      </c>
      <c r="AM25" s="162">
        <f t="shared" si="12"/>
        <v>9.399750724350002E-2</v>
      </c>
      <c r="AN25" s="182">
        <f t="shared" si="13"/>
        <v>-0.10739491412581842</v>
      </c>
    </row>
    <row r="26" spans="1:40" ht="15.75" thickBot="1" x14ac:dyDescent="0.3">
      <c r="A26" s="20"/>
      <c r="B26" s="4"/>
      <c r="C26" s="2">
        <v>2019</v>
      </c>
      <c r="D26" s="78">
        <v>-6593634000000</v>
      </c>
      <c r="E26" s="80">
        <v>1564492000000</v>
      </c>
      <c r="F26" s="184">
        <f t="shared" si="0"/>
        <v>-4.21455271103975</v>
      </c>
      <c r="N26" s="20"/>
      <c r="O26" s="4"/>
      <c r="P26" s="2">
        <v>2018</v>
      </c>
      <c r="Q26" s="92">
        <v>1552396000000</v>
      </c>
      <c r="R26" s="106">
        <v>-6070263000000</v>
      </c>
      <c r="S26" s="165">
        <f t="shared" si="15"/>
        <v>7622659000000</v>
      </c>
      <c r="T26" s="92">
        <v>114980168000000</v>
      </c>
      <c r="U26" s="142">
        <f t="shared" si="2"/>
        <v>6.6295424094353378E-2</v>
      </c>
      <c r="V26" s="175">
        <f t="shared" si="3"/>
        <v>8.6971520166851735E-15</v>
      </c>
      <c r="W26" s="92">
        <v>11914209000000</v>
      </c>
      <c r="X26" s="92">
        <v>11487572000000</v>
      </c>
      <c r="Y26" s="92">
        <f t="shared" si="4"/>
        <v>426637000000</v>
      </c>
      <c r="Z26" s="144">
        <f t="shared" si="14"/>
        <v>3.7105268449425122E-3</v>
      </c>
      <c r="AA26" s="92">
        <v>3271751000000</v>
      </c>
      <c r="AB26" s="145">
        <f t="shared" si="6"/>
        <v>2.8454915807741732E-2</v>
      </c>
      <c r="AC26" s="135">
        <v>1.246</v>
      </c>
      <c r="AD26" s="135">
        <v>-1.246</v>
      </c>
      <c r="AE26" s="135">
        <v>0.35299999999999998</v>
      </c>
      <c r="AF26" s="92">
        <v>74703327000000</v>
      </c>
      <c r="AG26" s="92">
        <v>70454374000000</v>
      </c>
      <c r="AH26" s="92">
        <f t="shared" si="7"/>
        <v>4248953000000</v>
      </c>
      <c r="AI26" s="146">
        <f t="shared" si="8"/>
        <v>-3.3243263307808003E-2</v>
      </c>
      <c r="AJ26" s="159">
        <f t="shared" si="9"/>
        <v>1.0836651412789726E-14</v>
      </c>
      <c r="AK26" s="160">
        <f t="shared" si="10"/>
        <v>4.1421106081528769E-2</v>
      </c>
      <c r="AL26" s="161">
        <f t="shared" si="11"/>
        <v>1.004458528013283E-2</v>
      </c>
      <c r="AM26" s="162">
        <f t="shared" si="12"/>
        <v>5.1465691361672436E-2</v>
      </c>
      <c r="AN26" s="182">
        <f t="shared" si="13"/>
        <v>1.4829732732680942E-2</v>
      </c>
    </row>
    <row r="27" spans="1:40" ht="15.75" thickBot="1" x14ac:dyDescent="0.3">
      <c r="A27" s="20"/>
      <c r="B27" s="4"/>
      <c r="C27" s="2">
        <v>2020</v>
      </c>
      <c r="D27" s="78">
        <v>-1395455000000</v>
      </c>
      <c r="E27" s="80">
        <v>1689996000000</v>
      </c>
      <c r="F27" s="184">
        <f t="shared" si="0"/>
        <v>-0.82571497210644285</v>
      </c>
      <c r="N27" s="20"/>
      <c r="O27" s="4"/>
      <c r="P27" s="2">
        <v>2019</v>
      </c>
      <c r="Q27" s="92">
        <v>1564492000000</v>
      </c>
      <c r="R27" s="106">
        <v>-6593634000000</v>
      </c>
      <c r="S27" s="165">
        <f t="shared" si="15"/>
        <v>8158126000000</v>
      </c>
      <c r="T27" s="92">
        <v>120191387000000</v>
      </c>
      <c r="U27" s="142">
        <f t="shared" si="2"/>
        <v>6.7876128262002663E-2</v>
      </c>
      <c r="V27" s="175">
        <f t="shared" si="3"/>
        <v>8.3200637330194052E-15</v>
      </c>
      <c r="W27" s="92">
        <v>12091430000000</v>
      </c>
      <c r="X27" s="92">
        <v>11914209000000</v>
      </c>
      <c r="Y27" s="92">
        <f t="shared" si="4"/>
        <v>177221000000</v>
      </c>
      <c r="Z27" s="144">
        <f t="shared" si="14"/>
        <v>1.4744900148294319E-3</v>
      </c>
      <c r="AA27" s="92">
        <v>3344225000000</v>
      </c>
      <c r="AB27" s="145">
        <f t="shared" si="6"/>
        <v>2.7824165137556821E-2</v>
      </c>
      <c r="AC27" s="135">
        <v>1.246</v>
      </c>
      <c r="AD27" s="135">
        <v>-1.246</v>
      </c>
      <c r="AE27" s="135">
        <v>0.35299999999999998</v>
      </c>
      <c r="AF27" s="92">
        <v>81181946000000</v>
      </c>
      <c r="AG27" s="92">
        <v>74703327000000</v>
      </c>
      <c r="AH27" s="92">
        <f t="shared" si="7"/>
        <v>6478619000000</v>
      </c>
      <c r="AI27" s="146">
        <f t="shared" si="8"/>
        <v>-5.2428032967121015E-2</v>
      </c>
      <c r="AJ27" s="159">
        <f t="shared" si="9"/>
        <v>1.0366799411342179E-14</v>
      </c>
      <c r="AK27" s="160">
        <f t="shared" si="10"/>
        <v>6.5325329077032784E-2</v>
      </c>
      <c r="AL27" s="161">
        <f t="shared" si="11"/>
        <v>9.821930293557558E-3</v>
      </c>
      <c r="AM27" s="162">
        <f t="shared" si="12"/>
        <v>7.5147259370600711E-2</v>
      </c>
      <c r="AN27" s="182">
        <f t="shared" si="13"/>
        <v>-7.2711311085980473E-3</v>
      </c>
    </row>
    <row r="28" spans="1:40" ht="15.75" thickBot="1" x14ac:dyDescent="0.3">
      <c r="A28" s="21"/>
      <c r="B28" s="22"/>
      <c r="C28" s="23">
        <v>2021</v>
      </c>
      <c r="D28" s="88">
        <v>11649347000000</v>
      </c>
      <c r="E28" s="86">
        <v>2018654000000</v>
      </c>
      <c r="F28" s="184">
        <f t="shared" si="0"/>
        <v>5.7708487933048458</v>
      </c>
      <c r="N28" s="20"/>
      <c r="O28" s="4"/>
      <c r="P28" s="2">
        <v>2020</v>
      </c>
      <c r="Q28" s="92">
        <v>1689996000000</v>
      </c>
      <c r="R28" s="106">
        <v>-1395455000000</v>
      </c>
      <c r="S28" s="165">
        <f t="shared" si="15"/>
        <v>3085451000000</v>
      </c>
      <c r="T28" s="92">
        <v>123536474000000</v>
      </c>
      <c r="U28" s="142">
        <f t="shared" si="2"/>
        <v>2.4976032584514269E-2</v>
      </c>
      <c r="V28" s="175">
        <f t="shared" si="3"/>
        <v>8.0947753130787918E-15</v>
      </c>
      <c r="W28" s="92">
        <v>12620678000000</v>
      </c>
      <c r="X28" s="92">
        <v>12091430000000</v>
      </c>
      <c r="Y28" s="92">
        <f t="shared" si="4"/>
        <v>529248000000</v>
      </c>
      <c r="Z28" s="144">
        <f t="shared" si="14"/>
        <v>4.2841436448963245E-3</v>
      </c>
      <c r="AA28" s="92">
        <v>4415348000000</v>
      </c>
      <c r="AB28" s="145">
        <f t="shared" si="6"/>
        <v>3.5741249989051815E-2</v>
      </c>
      <c r="AC28" s="135">
        <v>1.246</v>
      </c>
      <c r="AD28" s="135">
        <v>-1.246</v>
      </c>
      <c r="AE28" s="135">
        <v>0.35299999999999998</v>
      </c>
      <c r="AF28" s="92">
        <v>87695264000000</v>
      </c>
      <c r="AG28" s="92">
        <v>81181946000000</v>
      </c>
      <c r="AH28" s="92">
        <f t="shared" si="7"/>
        <v>6513318000000</v>
      </c>
      <c r="AI28" s="146">
        <f t="shared" si="8"/>
        <v>-4.8439702107735405E-2</v>
      </c>
      <c r="AJ28" s="159">
        <f t="shared" si="9"/>
        <v>1.0086090040096175E-14</v>
      </c>
      <c r="AK28" s="160">
        <f t="shared" si="10"/>
        <v>6.0355868826238314E-2</v>
      </c>
      <c r="AL28" s="161">
        <f t="shared" si="11"/>
        <v>1.261666124613529E-2</v>
      </c>
      <c r="AM28" s="162">
        <f t="shared" si="12"/>
        <v>7.297253007238369E-2</v>
      </c>
      <c r="AN28" s="182">
        <f t="shared" si="13"/>
        <v>-4.7996497487869424E-2</v>
      </c>
    </row>
    <row r="29" spans="1:40" ht="15.75" thickBot="1" x14ac:dyDescent="0.3">
      <c r="A29" s="15">
        <v>6</v>
      </c>
      <c r="B29" s="16" t="s">
        <v>31</v>
      </c>
      <c r="C29" s="17">
        <v>2017</v>
      </c>
      <c r="D29" s="87">
        <v>6663420000000</v>
      </c>
      <c r="E29" s="85">
        <v>1159370000000</v>
      </c>
      <c r="F29" s="184">
        <f t="shared" si="0"/>
        <v>5.7474490456023526</v>
      </c>
      <c r="N29" s="21"/>
      <c r="O29" s="22"/>
      <c r="P29" s="23">
        <v>2021</v>
      </c>
      <c r="Q29" s="93">
        <v>2018654000000</v>
      </c>
      <c r="R29" s="173">
        <v>11649347000000</v>
      </c>
      <c r="S29" s="152">
        <f t="shared" si="15"/>
        <v>-9630693000000</v>
      </c>
      <c r="T29" s="93">
        <v>140934002000000</v>
      </c>
      <c r="U29" s="153">
        <f t="shared" si="2"/>
        <v>-6.8334772754129275E-2</v>
      </c>
      <c r="V29" s="176">
        <f t="shared" si="3"/>
        <v>7.0955197880494442E-15</v>
      </c>
      <c r="W29" s="93">
        <v>13214443000000</v>
      </c>
      <c r="X29" s="93">
        <v>12620678000000</v>
      </c>
      <c r="Y29" s="93">
        <f t="shared" si="4"/>
        <v>593765000000</v>
      </c>
      <c r="Z29" s="155">
        <f t="shared" si="14"/>
        <v>4.2130713069511785E-3</v>
      </c>
      <c r="AA29" s="93">
        <v>4556358000000</v>
      </c>
      <c r="AB29" s="156">
        <f t="shared" si="6"/>
        <v>3.2329728350437389E-2</v>
      </c>
      <c r="AC29" s="135">
        <v>1.246</v>
      </c>
      <c r="AD29" s="135">
        <v>-1.246</v>
      </c>
      <c r="AE29" s="135">
        <v>0.35299999999999998</v>
      </c>
      <c r="AF29" s="93">
        <v>94003674000000</v>
      </c>
      <c r="AG29" s="93">
        <v>87695264000000</v>
      </c>
      <c r="AH29" s="93">
        <f t="shared" si="7"/>
        <v>6308410000000</v>
      </c>
      <c r="AI29" s="158">
        <f t="shared" si="8"/>
        <v>-4.0548376679177815E-2</v>
      </c>
      <c r="AJ29" s="159">
        <f t="shared" si="9"/>
        <v>8.8410176559096078E-15</v>
      </c>
      <c r="AK29" s="160">
        <f t="shared" si="10"/>
        <v>5.0523277342255556E-2</v>
      </c>
      <c r="AL29" s="161">
        <f t="shared" si="11"/>
        <v>1.1412394107704399E-2</v>
      </c>
      <c r="AM29" s="162">
        <f t="shared" si="12"/>
        <v>6.1935671449968796E-2</v>
      </c>
      <c r="AN29" s="182">
        <f t="shared" si="13"/>
        <v>-0.13027044420409806</v>
      </c>
    </row>
    <row r="30" spans="1:40" ht="15.75" thickBot="1" x14ac:dyDescent="0.3">
      <c r="A30" s="20"/>
      <c r="B30" s="4"/>
      <c r="C30" s="2">
        <v>2018</v>
      </c>
      <c r="D30" s="78">
        <v>9427320000000</v>
      </c>
      <c r="E30" s="80">
        <v>1260308000000</v>
      </c>
      <c r="F30" s="184">
        <f t="shared" si="0"/>
        <v>7.480171513630002</v>
      </c>
      <c r="N30" s="15">
        <v>6</v>
      </c>
      <c r="O30" s="16" t="s">
        <v>31</v>
      </c>
      <c r="P30" s="17">
        <v>2017</v>
      </c>
      <c r="Q30" s="91">
        <v>1159370000000</v>
      </c>
      <c r="R30" s="129">
        <v>6663420000000</v>
      </c>
      <c r="S30" s="163">
        <f t="shared" si="15"/>
        <v>-5504050000000</v>
      </c>
      <c r="T30" s="91">
        <v>43032950000000</v>
      </c>
      <c r="U30" s="131">
        <f t="shared" si="2"/>
        <v>-0.12790315328138088</v>
      </c>
      <c r="V30" s="174">
        <f t="shared" si="3"/>
        <v>2.3238007154982403E-14</v>
      </c>
      <c r="W30" s="91">
        <v>4889674000000</v>
      </c>
      <c r="X30" s="91">
        <v>4904378000000</v>
      </c>
      <c r="Y30" s="91">
        <f t="shared" si="4"/>
        <v>-14704000000</v>
      </c>
      <c r="Z30" s="133">
        <f t="shared" si="14"/>
        <v>-3.4169165720686123E-4</v>
      </c>
      <c r="AA30" s="91">
        <v>943613000000</v>
      </c>
      <c r="AB30" s="134">
        <f t="shared" si="6"/>
        <v>2.1927685645534409E-2</v>
      </c>
      <c r="AC30" s="135">
        <v>-8.0980000000000008</v>
      </c>
      <c r="AD30" s="135">
        <v>1.5449999999999999</v>
      </c>
      <c r="AE30" s="135">
        <v>9.0730000000000004</v>
      </c>
      <c r="AF30" s="91">
        <v>30360407000000</v>
      </c>
      <c r="AG30" s="91">
        <v>28353067000000</v>
      </c>
      <c r="AH30" s="91">
        <f t="shared" si="7"/>
        <v>2007340000000</v>
      </c>
      <c r="AI30" s="136">
        <f t="shared" si="8"/>
        <v>-4.6988272939689241E-2</v>
      </c>
      <c r="AJ30" s="159">
        <f t="shared" si="9"/>
        <v>-1.8818138194104751E-13</v>
      </c>
      <c r="AK30" s="160">
        <f t="shared" si="10"/>
        <v>-7.2596881691819867E-2</v>
      </c>
      <c r="AL30" s="161">
        <f t="shared" si="11"/>
        <v>0.19894989186193371</v>
      </c>
      <c r="AM30" s="162">
        <f t="shared" si="12"/>
        <v>0.12635301016992567</v>
      </c>
      <c r="AN30" s="182">
        <f t="shared" si="13"/>
        <v>-0.25425616345130653</v>
      </c>
    </row>
    <row r="31" spans="1:40" ht="15.75" thickBot="1" x14ac:dyDescent="0.3">
      <c r="A31" s="20"/>
      <c r="B31" s="4"/>
      <c r="C31" s="2">
        <v>2019</v>
      </c>
      <c r="D31" s="78">
        <v>2337757000000</v>
      </c>
      <c r="E31" s="80">
        <v>1376505000000</v>
      </c>
      <c r="F31" s="184">
        <f t="shared" si="0"/>
        <v>1.6983280118851729</v>
      </c>
      <c r="N31" s="20"/>
      <c r="O31" s="4"/>
      <c r="P31" s="2">
        <v>2018</v>
      </c>
      <c r="Q31" s="92">
        <v>1260308000000</v>
      </c>
      <c r="R31" s="106">
        <v>9427320000000</v>
      </c>
      <c r="S31" s="165">
        <f t="shared" si="15"/>
        <v>-8167012000000</v>
      </c>
      <c r="T31" s="92">
        <v>51518681000000</v>
      </c>
      <c r="U31" s="142">
        <f t="shared" si="2"/>
        <v>-0.15852525416945359</v>
      </c>
      <c r="V31" s="175">
        <f t="shared" si="3"/>
        <v>1.9410434828484836E-14</v>
      </c>
      <c r="W31" s="92">
        <v>5200739000000</v>
      </c>
      <c r="X31" s="92">
        <v>4889674000000</v>
      </c>
      <c r="Y31" s="92">
        <f t="shared" si="4"/>
        <v>311065000000</v>
      </c>
      <c r="Z31" s="144">
        <f t="shared" si="14"/>
        <v>6.0379069099226355E-3</v>
      </c>
      <c r="AA31" s="92">
        <v>972057000000</v>
      </c>
      <c r="AB31" s="145">
        <f t="shared" si="6"/>
        <v>1.8868049048072485E-2</v>
      </c>
      <c r="AC31" s="135">
        <v>-8.0980000000000008</v>
      </c>
      <c r="AD31" s="135">
        <v>1.5449999999999999</v>
      </c>
      <c r="AE31" s="135">
        <v>9.0730000000000004</v>
      </c>
      <c r="AF31" s="92">
        <v>32694687000000</v>
      </c>
      <c r="AG31" s="92">
        <v>30360407000000</v>
      </c>
      <c r="AH31" s="92">
        <f t="shared" si="7"/>
        <v>2334280000000</v>
      </c>
      <c r="AI31" s="146">
        <f t="shared" si="8"/>
        <v>-3.9271482901512951E-2</v>
      </c>
      <c r="AJ31" s="159">
        <f t="shared" si="9"/>
        <v>-1.5718570124107023E-13</v>
      </c>
      <c r="AK31" s="160">
        <f t="shared" si="10"/>
        <v>-6.0674441082837503E-2</v>
      </c>
      <c r="AL31" s="161">
        <f t="shared" si="11"/>
        <v>0.17118980901316166</v>
      </c>
      <c r="AM31" s="162">
        <f t="shared" si="12"/>
        <v>0.11051536793016697</v>
      </c>
      <c r="AN31" s="182">
        <f t="shared" si="13"/>
        <v>-0.26904062209962054</v>
      </c>
    </row>
    <row r="32" spans="1:40" ht="15.75" thickBot="1" x14ac:dyDescent="0.3">
      <c r="A32" s="20"/>
      <c r="B32" s="4"/>
      <c r="C32" s="2">
        <v>2020</v>
      </c>
      <c r="D32" s="78">
        <v>-230109000000</v>
      </c>
      <c r="E32" s="80">
        <v>1488962000000</v>
      </c>
      <c r="F32" s="184">
        <f t="shared" si="0"/>
        <v>-0.15454323213084015</v>
      </c>
      <c r="N32" s="20"/>
      <c r="O32" s="4"/>
      <c r="P32" s="2">
        <v>2019</v>
      </c>
      <c r="Q32" s="92">
        <v>1376505000000</v>
      </c>
      <c r="R32" s="106">
        <v>2337757000000</v>
      </c>
      <c r="S32" s="165">
        <f t="shared" si="15"/>
        <v>-961252000000</v>
      </c>
      <c r="T32" s="92">
        <v>62689118000000</v>
      </c>
      <c r="U32" s="142">
        <f t="shared" si="2"/>
        <v>-1.5333634140457998E-2</v>
      </c>
      <c r="V32" s="175">
        <f t="shared" si="3"/>
        <v>1.5951731846027886E-14</v>
      </c>
      <c r="W32" s="92">
        <v>5839016000000</v>
      </c>
      <c r="X32" s="92">
        <v>5200739000000</v>
      </c>
      <c r="Y32" s="92">
        <f t="shared" si="4"/>
        <v>638277000000</v>
      </c>
      <c r="Z32" s="144">
        <f t="shared" si="14"/>
        <v>1.0181623547487141E-2</v>
      </c>
      <c r="AA32" s="92">
        <v>1023429000000</v>
      </c>
      <c r="AB32" s="145">
        <f t="shared" si="6"/>
        <v>1.6325464971448475E-2</v>
      </c>
      <c r="AC32" s="135">
        <v>-8.0980000000000008</v>
      </c>
      <c r="AD32" s="135">
        <v>1.5449999999999999</v>
      </c>
      <c r="AE32" s="135">
        <v>9.0730000000000004</v>
      </c>
      <c r="AF32" s="92">
        <v>37372166000000</v>
      </c>
      <c r="AG32" s="92">
        <v>32694687000000</v>
      </c>
      <c r="AH32" s="92">
        <f t="shared" si="7"/>
        <v>4677479000000</v>
      </c>
      <c r="AI32" s="146">
        <f t="shared" si="8"/>
        <v>-6.4432267175939528E-2</v>
      </c>
      <c r="AJ32" s="159">
        <f t="shared" si="9"/>
        <v>-1.2917712448913385E-13</v>
      </c>
      <c r="AK32" s="160">
        <f t="shared" si="10"/>
        <v>-9.9547852786826568E-2</v>
      </c>
      <c r="AL32" s="161">
        <f t="shared" si="11"/>
        <v>0.14812094368595202</v>
      </c>
      <c r="AM32" s="162">
        <f t="shared" si="12"/>
        <v>4.857309089899628E-2</v>
      </c>
      <c r="AN32" s="182">
        <f t="shared" si="13"/>
        <v>-6.3906725039454271E-2</v>
      </c>
    </row>
    <row r="33" spans="1:40" ht="15.75" thickBot="1" x14ac:dyDescent="0.3">
      <c r="A33" s="21"/>
      <c r="B33" s="22"/>
      <c r="C33" s="23">
        <v>2021</v>
      </c>
      <c r="D33" s="88">
        <v>26161949000000</v>
      </c>
      <c r="E33" s="86">
        <v>1523070000000</v>
      </c>
      <c r="F33" s="184">
        <f t="shared" si="0"/>
        <v>17.17711530001904</v>
      </c>
      <c r="N33" s="20"/>
      <c r="O33" s="4"/>
      <c r="P33" s="2">
        <v>2020</v>
      </c>
      <c r="Q33" s="92">
        <v>1488962000000</v>
      </c>
      <c r="R33" s="106">
        <v>-230109000000</v>
      </c>
      <c r="S33" s="165">
        <f t="shared" si="15"/>
        <v>1719071000000</v>
      </c>
      <c r="T33" s="92">
        <v>76756313000000</v>
      </c>
      <c r="U33" s="142">
        <f t="shared" si="2"/>
        <v>2.2396477016815543E-2</v>
      </c>
      <c r="V33" s="175">
        <f t="shared" si="3"/>
        <v>1.3028244334768919E-14</v>
      </c>
      <c r="W33" s="92">
        <v>6088742000000</v>
      </c>
      <c r="X33" s="92">
        <v>5839016000000</v>
      </c>
      <c r="Y33" s="92">
        <f t="shared" si="4"/>
        <v>249726000000</v>
      </c>
      <c r="Z33" s="144">
        <f t="shared" si="14"/>
        <v>3.2534913447445032E-3</v>
      </c>
      <c r="AA33" s="92">
        <v>1205980000000</v>
      </c>
      <c r="AB33" s="145">
        <f t="shared" si="6"/>
        <v>1.5711802102844622E-2</v>
      </c>
      <c r="AC33" s="135">
        <v>-8.0980000000000008</v>
      </c>
      <c r="AD33" s="135">
        <v>1.5449999999999999</v>
      </c>
      <c r="AE33" s="135">
        <v>9.0730000000000004</v>
      </c>
      <c r="AF33" s="92">
        <v>40026045000000</v>
      </c>
      <c r="AG33" s="92">
        <v>37372166000000</v>
      </c>
      <c r="AH33" s="92">
        <f t="shared" si="7"/>
        <v>2653879000000</v>
      </c>
      <c r="AI33" s="146">
        <f t="shared" si="8"/>
        <v>-3.1321892702167703E-2</v>
      </c>
      <c r="AJ33" s="159">
        <f t="shared" si="9"/>
        <v>-1.0550272262295872E-13</v>
      </c>
      <c r="AK33" s="160">
        <f t="shared" si="10"/>
        <v>-4.8392324224849098E-2</v>
      </c>
      <c r="AL33" s="161">
        <f t="shared" si="11"/>
        <v>0.14255318047910925</v>
      </c>
      <c r="AM33" s="162">
        <f t="shared" si="12"/>
        <v>9.4160856254154657E-2</v>
      </c>
      <c r="AN33" s="182">
        <f t="shared" si="13"/>
        <v>-7.176437923733911E-2</v>
      </c>
    </row>
    <row r="34" spans="1:40" ht="15.75" thickBot="1" x14ac:dyDescent="0.3">
      <c r="A34" s="15">
        <v>7</v>
      </c>
      <c r="B34" s="16" t="s">
        <v>32</v>
      </c>
      <c r="C34" s="17">
        <v>2017</v>
      </c>
      <c r="D34" s="87">
        <v>4952703000000</v>
      </c>
      <c r="E34" s="85">
        <v>21443042000000</v>
      </c>
      <c r="F34" s="184">
        <f t="shared" si="0"/>
        <v>0.23097016738576551</v>
      </c>
      <c r="N34" s="21"/>
      <c r="O34" s="22"/>
      <c r="P34" s="23">
        <v>2021</v>
      </c>
      <c r="Q34" s="93">
        <v>1523070000000</v>
      </c>
      <c r="R34" s="173">
        <v>26161949000000</v>
      </c>
      <c r="S34" s="152">
        <f t="shared" si="15"/>
        <v>-24638879000000</v>
      </c>
      <c r="T34" s="93">
        <v>83619452000000</v>
      </c>
      <c r="U34" s="153">
        <f t="shared" si="2"/>
        <v>-0.29465487288771036</v>
      </c>
      <c r="V34" s="176">
        <f t="shared" si="3"/>
        <v>1.1958939888771335E-14</v>
      </c>
      <c r="W34" s="93">
        <v>6655168000000</v>
      </c>
      <c r="X34" s="93">
        <v>6088742000000</v>
      </c>
      <c r="Y34" s="93">
        <f t="shared" si="4"/>
        <v>566426000000</v>
      </c>
      <c r="Z34" s="155">
        <f t="shared" si="14"/>
        <v>6.7738544854371923E-3</v>
      </c>
      <c r="AA34" s="93">
        <v>1144211000000</v>
      </c>
      <c r="AB34" s="156">
        <f t="shared" si="6"/>
        <v>1.3683550569070939E-2</v>
      </c>
      <c r="AC34" s="135">
        <v>-8.0980000000000008</v>
      </c>
      <c r="AD34" s="135">
        <v>1.5449999999999999</v>
      </c>
      <c r="AE34" s="135">
        <v>9.0730000000000004</v>
      </c>
      <c r="AF34" s="93">
        <v>40918142000000</v>
      </c>
      <c r="AG34" s="93">
        <v>40026045000000</v>
      </c>
      <c r="AH34" s="93">
        <f t="shared" si="7"/>
        <v>892097000000</v>
      </c>
      <c r="AI34" s="158">
        <f t="shared" si="8"/>
        <v>-3.8946799125160496E-3</v>
      </c>
      <c r="AJ34" s="159">
        <f t="shared" si="9"/>
        <v>-9.6843495219270278E-14</v>
      </c>
      <c r="AK34" s="160">
        <f t="shared" si="10"/>
        <v>-6.0172804648372961E-3</v>
      </c>
      <c r="AL34" s="161">
        <f t="shared" si="11"/>
        <v>0.12415085431318064</v>
      </c>
      <c r="AM34" s="162">
        <f t="shared" si="12"/>
        <v>0.11813357384824649</v>
      </c>
      <c r="AN34" s="182">
        <f t="shared" si="13"/>
        <v>-0.41278844673595683</v>
      </c>
    </row>
    <row r="35" spans="1:40" ht="15.75" thickBot="1" x14ac:dyDescent="0.3">
      <c r="A35" s="20"/>
      <c r="B35" s="4"/>
      <c r="C35" s="2">
        <v>2018</v>
      </c>
      <c r="D35" s="78">
        <v>-31962470000000</v>
      </c>
      <c r="E35" s="80">
        <v>25851937000000</v>
      </c>
      <c r="F35" s="184">
        <f t="shared" si="0"/>
        <v>-1.2363665438299651</v>
      </c>
      <c r="N35" s="15">
        <v>7</v>
      </c>
      <c r="O35" s="16" t="s">
        <v>32</v>
      </c>
      <c r="P35" s="17">
        <v>2017</v>
      </c>
      <c r="Q35" s="91">
        <v>21443042000000</v>
      </c>
      <c r="R35" s="129">
        <v>4952703000000</v>
      </c>
      <c r="S35" s="163">
        <f t="shared" si="15"/>
        <v>16490339000000</v>
      </c>
      <c r="T35" s="91">
        <v>1038706009000000</v>
      </c>
      <c r="U35" s="131">
        <f t="shared" si="2"/>
        <v>1.5875848273830484E-2</v>
      </c>
      <c r="V35" s="174">
        <f>1/T35</f>
        <v>9.6273631935829105E-16</v>
      </c>
      <c r="W35" s="91">
        <v>79501530000000</v>
      </c>
      <c r="X35" s="91">
        <v>76709888000000</v>
      </c>
      <c r="Y35" s="91">
        <f t="shared" si="4"/>
        <v>2791642000000</v>
      </c>
      <c r="Z35" s="133">
        <f t="shared" si="14"/>
        <v>2.6876151440460186E-3</v>
      </c>
      <c r="AA35" s="91">
        <v>36618753000000</v>
      </c>
      <c r="AB35" s="134">
        <f t="shared" si="6"/>
        <v>3.5254203482710383E-2</v>
      </c>
      <c r="AC35" s="135">
        <v>0.873</v>
      </c>
      <c r="AD35" s="135">
        <v>0.41899999999999998</v>
      </c>
      <c r="AE35" s="135">
        <v>-0.32300000000000001</v>
      </c>
      <c r="AF35" s="91">
        <v>678292520000000</v>
      </c>
      <c r="AG35" s="91">
        <v>616706193000000</v>
      </c>
      <c r="AH35" s="91">
        <f t="shared" si="7"/>
        <v>61586327000000</v>
      </c>
      <c r="AI35" s="136">
        <f t="shared" si="8"/>
        <v>-5.660377863473013E-2</v>
      </c>
      <c r="AJ35" s="159">
        <f t="shared" si="9"/>
        <v>8.4046880679978807E-16</v>
      </c>
      <c r="AK35" s="160">
        <f t="shared" si="10"/>
        <v>-2.3716983247951923E-2</v>
      </c>
      <c r="AL35" s="161">
        <f t="shared" si="11"/>
        <v>-1.1387107724915455E-2</v>
      </c>
      <c r="AM35" s="162">
        <f t="shared" si="12"/>
        <v>-3.5104090972866542E-2</v>
      </c>
      <c r="AN35" s="182">
        <f t="shared" si="13"/>
        <v>5.0979939246697026E-2</v>
      </c>
    </row>
    <row r="36" spans="1:40" ht="15.75" thickBot="1" x14ac:dyDescent="0.3">
      <c r="A36" s="20"/>
      <c r="B36" s="4"/>
      <c r="C36" s="2">
        <v>2019</v>
      </c>
      <c r="D36" s="78">
        <v>23967890000000</v>
      </c>
      <c r="E36" s="80">
        <v>28455592000000</v>
      </c>
      <c r="F36" s="184">
        <f t="shared" si="0"/>
        <v>0.84229103369207714</v>
      </c>
      <c r="N36" s="20"/>
      <c r="O36" s="4"/>
      <c r="P36" s="2">
        <v>2018</v>
      </c>
      <c r="Q36" s="92">
        <v>25851937000000</v>
      </c>
      <c r="R36" s="106">
        <v>-31962470000000</v>
      </c>
      <c r="S36" s="165">
        <f t="shared" si="15"/>
        <v>57814407000000</v>
      </c>
      <c r="T36" s="92">
        <v>1124700847000000</v>
      </c>
      <c r="U36" s="142">
        <f t="shared" si="2"/>
        <v>5.1404253099135433E-2</v>
      </c>
      <c r="V36" s="175">
        <f t="shared" si="3"/>
        <v>8.8912531956153136E-16</v>
      </c>
      <c r="W36" s="92">
        <v>80992570000000</v>
      </c>
      <c r="X36" s="92">
        <v>77284648000000</v>
      </c>
      <c r="Y36" s="92">
        <f t="shared" si="4"/>
        <v>3707922000000</v>
      </c>
      <c r="Z36" s="144">
        <f t="shared" si="14"/>
        <v>3.2968073331592325E-3</v>
      </c>
      <c r="AA36" s="92">
        <v>38442696000000</v>
      </c>
      <c r="AB36" s="145">
        <f t="shared" si="6"/>
        <v>3.4180374365806801E-2</v>
      </c>
      <c r="AC36" s="135">
        <v>0.873</v>
      </c>
      <c r="AD36" s="135">
        <v>0.41899999999999998</v>
      </c>
      <c r="AE36" s="135">
        <v>-0.32300000000000001</v>
      </c>
      <c r="AF36" s="92">
        <v>767761095000000</v>
      </c>
      <c r="AG36" s="92">
        <v>678292520000000</v>
      </c>
      <c r="AH36" s="92">
        <f t="shared" si="7"/>
        <v>89468575000000</v>
      </c>
      <c r="AI36" s="146">
        <f t="shared" si="8"/>
        <v>-7.6251968004430598E-2</v>
      </c>
      <c r="AJ36" s="159">
        <f t="shared" si="9"/>
        <v>7.7620640397721689E-16</v>
      </c>
      <c r="AK36" s="160">
        <f t="shared" si="10"/>
        <v>-3.1949574593856417E-2</v>
      </c>
      <c r="AL36" s="161">
        <f t="shared" si="11"/>
        <v>-1.1040260920155597E-2</v>
      </c>
      <c r="AM36" s="162">
        <f t="shared" si="12"/>
        <v>-4.298983551401124E-2</v>
      </c>
      <c r="AN36" s="182">
        <f t="shared" si="13"/>
        <v>9.4394088613146673E-2</v>
      </c>
    </row>
    <row r="37" spans="1:40" ht="15.75" thickBot="1" x14ac:dyDescent="0.3">
      <c r="A37" s="20"/>
      <c r="B37" s="4"/>
      <c r="C37" s="2">
        <v>2020</v>
      </c>
      <c r="D37" s="78">
        <v>102060837000000</v>
      </c>
      <c r="E37" s="80">
        <v>17645624000000</v>
      </c>
      <c r="F37" s="184">
        <f t="shared" si="0"/>
        <v>5.7839177010685479</v>
      </c>
      <c r="N37" s="20"/>
      <c r="O37" s="4"/>
      <c r="P37" s="2">
        <v>2019</v>
      </c>
      <c r="Q37" s="92">
        <v>28455592000000</v>
      </c>
      <c r="R37" s="106">
        <v>23967890000000</v>
      </c>
      <c r="S37" s="165">
        <f t="shared" si="15"/>
        <v>4487702000000</v>
      </c>
      <c r="T37" s="92">
        <v>1202252094000000</v>
      </c>
      <c r="U37" s="142">
        <f t="shared" si="2"/>
        <v>3.7327462537985814E-3</v>
      </c>
      <c r="V37" s="175">
        <f t="shared" si="3"/>
        <v>8.317723088116326E-16</v>
      </c>
      <c r="W37" s="92">
        <v>91525090000000</v>
      </c>
      <c r="X37" s="92">
        <v>80992570000000</v>
      </c>
      <c r="Y37" s="92">
        <f t="shared" si="4"/>
        <v>10532520000000</v>
      </c>
      <c r="Z37" s="144">
        <f t="shared" si="14"/>
        <v>8.7606584780046976E-3</v>
      </c>
      <c r="AA37" s="92">
        <v>44612199000000</v>
      </c>
      <c r="AB37" s="145">
        <f t="shared" si="6"/>
        <v>3.7107191763394012E-2</v>
      </c>
      <c r="AC37" s="135">
        <v>0.873</v>
      </c>
      <c r="AD37" s="135">
        <v>0.41899999999999998</v>
      </c>
      <c r="AE37" s="135">
        <v>-0.32300000000000001</v>
      </c>
      <c r="AF37" s="92">
        <v>855846844000000</v>
      </c>
      <c r="AG37" s="92">
        <v>767761095000000</v>
      </c>
      <c r="AH37" s="92">
        <f t="shared" si="7"/>
        <v>88085749000000</v>
      </c>
      <c r="AI37" s="146">
        <f t="shared" si="8"/>
        <v>-6.4506628341127262E-2</v>
      </c>
      <c r="AJ37" s="159">
        <f t="shared" si="9"/>
        <v>7.2613722559255524E-16</v>
      </c>
      <c r="AK37" s="160">
        <f t="shared" si="10"/>
        <v>-2.7028277274932323E-2</v>
      </c>
      <c r="AL37" s="161">
        <f t="shared" si="11"/>
        <v>-1.1985622939576267E-2</v>
      </c>
      <c r="AM37" s="162">
        <f t="shared" si="12"/>
        <v>-3.9013900214507867E-2</v>
      </c>
      <c r="AN37" s="182">
        <f t="shared" si="13"/>
        <v>4.2746646468306448E-2</v>
      </c>
    </row>
    <row r="38" spans="1:40" ht="15.75" thickBot="1" x14ac:dyDescent="0.3">
      <c r="A38" s="21"/>
      <c r="B38" s="22"/>
      <c r="C38" s="23">
        <v>2021</v>
      </c>
      <c r="D38" s="88">
        <v>129892493000000</v>
      </c>
      <c r="E38" s="86">
        <v>30551097000000</v>
      </c>
      <c r="F38" s="184">
        <f t="shared" si="0"/>
        <v>4.2516474285686039</v>
      </c>
      <c r="N38" s="20"/>
      <c r="O38" s="4"/>
      <c r="P38" s="2">
        <v>2020</v>
      </c>
      <c r="Q38" s="92">
        <v>17645624000000</v>
      </c>
      <c r="R38" s="106">
        <v>102060837000000</v>
      </c>
      <c r="S38" s="165">
        <f t="shared" si="15"/>
        <v>-84415213000000</v>
      </c>
      <c r="T38" s="92">
        <v>1318246335000000</v>
      </c>
      <c r="U38" s="142">
        <f t="shared" si="2"/>
        <v>-6.4035992939058692E-2</v>
      </c>
      <c r="V38" s="175">
        <f t="shared" si="3"/>
        <v>7.5858356169827696E-16</v>
      </c>
      <c r="W38" s="92">
        <v>87321117000000</v>
      </c>
      <c r="X38" s="92">
        <v>91525090000000</v>
      </c>
      <c r="Y38" s="92">
        <f t="shared" si="4"/>
        <v>-4203973000000</v>
      </c>
      <c r="Z38" s="144">
        <f t="shared" si="14"/>
        <v>-3.1890648116233906E-3</v>
      </c>
      <c r="AA38" s="92">
        <v>46728153000000</v>
      </c>
      <c r="AB38" s="145">
        <f t="shared" si="6"/>
        <v>3.5447208734322028E-2</v>
      </c>
      <c r="AC38" s="135">
        <v>0.873</v>
      </c>
      <c r="AD38" s="135">
        <v>0.41899999999999998</v>
      </c>
      <c r="AE38" s="135">
        <v>-0.32300000000000001</v>
      </c>
      <c r="AF38" s="92">
        <v>807874363000000</v>
      </c>
      <c r="AG38" s="92">
        <v>855846844000000</v>
      </c>
      <c r="AH38" s="92">
        <f t="shared" si="7"/>
        <v>-47972481000000</v>
      </c>
      <c r="AI38" s="146">
        <f t="shared" si="8"/>
        <v>3.3202070688859532E-2</v>
      </c>
      <c r="AJ38" s="159">
        <f t="shared" si="9"/>
        <v>6.6224344936259581E-16</v>
      </c>
      <c r="AK38" s="160">
        <f t="shared" si="10"/>
        <v>1.3911667618632143E-2</v>
      </c>
      <c r="AL38" s="161">
        <f t="shared" si="11"/>
        <v>-1.1449448421186016E-2</v>
      </c>
      <c r="AM38" s="162">
        <f t="shared" si="12"/>
        <v>2.4622191974467897E-3</v>
      </c>
      <c r="AN38" s="182">
        <f t="shared" si="13"/>
        <v>-6.6498212136505475E-2</v>
      </c>
    </row>
    <row r="39" spans="1:40" ht="15.75" thickBot="1" x14ac:dyDescent="0.3">
      <c r="A39" s="15">
        <v>8</v>
      </c>
      <c r="B39" s="16" t="s">
        <v>33</v>
      </c>
      <c r="C39" s="17">
        <v>2017</v>
      </c>
      <c r="D39" s="87">
        <v>395459000000</v>
      </c>
      <c r="E39" s="85">
        <v>250754000000</v>
      </c>
      <c r="F39" s="184">
        <f t="shared" si="0"/>
        <v>1.5770795281431202</v>
      </c>
      <c r="N39" s="21"/>
      <c r="O39" s="22"/>
      <c r="P39" s="23">
        <v>2021</v>
      </c>
      <c r="Q39" s="93">
        <v>30551097000000</v>
      </c>
      <c r="R39" s="173">
        <v>129892493000000</v>
      </c>
      <c r="S39" s="152">
        <f t="shared" si="15"/>
        <v>-99341396000000</v>
      </c>
      <c r="T39" s="93">
        <v>1541964567000000</v>
      </c>
      <c r="U39" s="153">
        <f t="shared" si="2"/>
        <v>-6.4425213215680857E-2</v>
      </c>
      <c r="V39" s="176">
        <f t="shared" si="3"/>
        <v>6.4852333276734755E-16</v>
      </c>
      <c r="W39" s="93">
        <v>97749086000000</v>
      </c>
      <c r="X39" s="93">
        <v>95616227000000</v>
      </c>
      <c r="Y39" s="93">
        <f t="shared" si="4"/>
        <v>2132859000000</v>
      </c>
      <c r="Z39" s="155">
        <f t="shared" si="14"/>
        <v>1.3832088270028322E-3</v>
      </c>
      <c r="AA39" s="93">
        <v>49144792000000</v>
      </c>
      <c r="AB39" s="156">
        <f t="shared" si="6"/>
        <v>3.1871544295998082E-2</v>
      </c>
      <c r="AC39" s="135">
        <v>0.873</v>
      </c>
      <c r="AD39" s="135">
        <v>0.41899999999999998</v>
      </c>
      <c r="AE39" s="135">
        <v>-0.32300000000000001</v>
      </c>
      <c r="AF39" s="93">
        <v>957636147000000</v>
      </c>
      <c r="AG39" s="93">
        <v>877051229000000</v>
      </c>
      <c r="AH39" s="93">
        <f t="shared" si="7"/>
        <v>80584918000000</v>
      </c>
      <c r="AI39" s="158">
        <f t="shared" si="8"/>
        <v>-5.0877990765140588E-2</v>
      </c>
      <c r="AJ39" s="159">
        <f t="shared" si="9"/>
        <v>5.6616086950589436E-16</v>
      </c>
      <c r="AK39" s="160">
        <f t="shared" si="10"/>
        <v>-2.1317878130593906E-2</v>
      </c>
      <c r="AL39" s="161">
        <f t="shared" si="11"/>
        <v>-1.0294508807607381E-2</v>
      </c>
      <c r="AM39" s="162">
        <f t="shared" si="12"/>
        <v>-3.1612386938200718E-2</v>
      </c>
      <c r="AN39" s="182">
        <f t="shared" si="13"/>
        <v>-3.2812826277480139E-2</v>
      </c>
    </row>
    <row r="40" spans="1:40" ht="15.75" thickBot="1" x14ac:dyDescent="0.3">
      <c r="A40" s="20"/>
      <c r="B40" s="4"/>
      <c r="C40" s="2">
        <v>2018</v>
      </c>
      <c r="D40" s="78">
        <v>344756000000</v>
      </c>
      <c r="E40" s="80">
        <v>276316000000</v>
      </c>
      <c r="F40" s="184">
        <f t="shared" si="0"/>
        <v>1.2476874303333865</v>
      </c>
      <c r="N40" s="15">
        <v>8</v>
      </c>
      <c r="O40" s="16" t="s">
        <v>33</v>
      </c>
      <c r="P40" s="17">
        <v>2017</v>
      </c>
      <c r="Q40" s="91">
        <v>250754000000</v>
      </c>
      <c r="R40" s="129">
        <v>395459000000</v>
      </c>
      <c r="S40" s="163">
        <f t="shared" si="15"/>
        <v>-144705000000</v>
      </c>
      <c r="T40" s="91">
        <v>4190956000000</v>
      </c>
      <c r="U40" s="131">
        <f t="shared" si="2"/>
        <v>-3.4527921552982184E-2</v>
      </c>
      <c r="V40" s="174">
        <f t="shared" si="3"/>
        <v>2.3860904290095149E-13</v>
      </c>
      <c r="W40" s="91">
        <v>4978986000000</v>
      </c>
      <c r="X40" s="91">
        <v>3620570000000</v>
      </c>
      <c r="Y40" s="91">
        <f t="shared" si="4"/>
        <v>1358416000000</v>
      </c>
      <c r="Z40" s="133">
        <f t="shared" si="14"/>
        <v>0.32413034162133891</v>
      </c>
      <c r="AA40" s="91">
        <v>1569071000000</v>
      </c>
      <c r="AB40" s="134">
        <f t="shared" si="6"/>
        <v>0.37439452955363883</v>
      </c>
      <c r="AC40" s="135">
        <v>-2.7679999999999998</v>
      </c>
      <c r="AD40" s="135">
        <v>-1.575</v>
      </c>
      <c r="AE40" s="135">
        <v>4.6340000000000003</v>
      </c>
      <c r="AF40" s="91">
        <v>1397077000000</v>
      </c>
      <c r="AG40" s="91">
        <v>844786000000</v>
      </c>
      <c r="AH40" s="91">
        <f t="shared" si="7"/>
        <v>552291000000</v>
      </c>
      <c r="AI40" s="136">
        <f t="shared" si="8"/>
        <v>0.19234871470852952</v>
      </c>
      <c r="AJ40" s="159">
        <f t="shared" si="9"/>
        <v>-6.6046983074983363E-13</v>
      </c>
      <c r="AK40" s="160">
        <f t="shared" si="10"/>
        <v>-0.30294922566593396</v>
      </c>
      <c r="AL40" s="161">
        <f t="shared" si="11"/>
        <v>1.7349442499515624</v>
      </c>
      <c r="AM40" s="162">
        <f t="shared" si="12"/>
        <v>1.4319950242849679</v>
      </c>
      <c r="AN40" s="182">
        <f t="shared" si="13"/>
        <v>-1.4665229458379501</v>
      </c>
    </row>
    <row r="41" spans="1:40" ht="15.75" thickBot="1" x14ac:dyDescent="0.3">
      <c r="A41" s="20"/>
      <c r="B41" s="4"/>
      <c r="C41" s="2">
        <v>2019</v>
      </c>
      <c r="D41" s="78">
        <v>575797000000</v>
      </c>
      <c r="E41" s="80">
        <v>356477000000</v>
      </c>
      <c r="F41" s="184">
        <f t="shared" si="0"/>
        <v>1.6152430591594971</v>
      </c>
      <c r="N41" s="20"/>
      <c r="O41" s="4"/>
      <c r="P41" s="2">
        <v>2018</v>
      </c>
      <c r="Q41" s="92">
        <v>276316000000</v>
      </c>
      <c r="R41" s="106">
        <v>344756000000</v>
      </c>
      <c r="S41" s="165">
        <f t="shared" si="15"/>
        <v>-68440000000</v>
      </c>
      <c r="T41" s="92">
        <v>4855369000000</v>
      </c>
      <c r="U41" s="142">
        <f t="shared" si="2"/>
        <v>-1.4095736081027004E-2</v>
      </c>
      <c r="V41" s="175">
        <f t="shared" si="3"/>
        <v>2.0595756985720344E-13</v>
      </c>
      <c r="W41" s="92">
        <v>6624774000000</v>
      </c>
      <c r="X41" s="92">
        <v>4978986000000</v>
      </c>
      <c r="Y41" s="92">
        <f t="shared" si="4"/>
        <v>1645788000000</v>
      </c>
      <c r="Z41" s="144">
        <f t="shared" si="14"/>
        <v>0.33896249698014713</v>
      </c>
      <c r="AA41" s="92">
        <v>1735854000000</v>
      </c>
      <c r="AB41" s="145">
        <f t="shared" si="6"/>
        <v>0.35751227146690601</v>
      </c>
      <c r="AC41" s="135">
        <v>-2.7679999999999998</v>
      </c>
      <c r="AD41" s="135">
        <v>-1.575</v>
      </c>
      <c r="AE41" s="135">
        <v>4.6340000000000003</v>
      </c>
      <c r="AF41" s="92">
        <v>1285836000000</v>
      </c>
      <c r="AG41" s="92">
        <v>863147000000</v>
      </c>
      <c r="AH41" s="92">
        <f t="shared" si="7"/>
        <v>422689000000</v>
      </c>
      <c r="AI41" s="146">
        <f t="shared" si="8"/>
        <v>0.25190649773477569</v>
      </c>
      <c r="AJ41" s="159">
        <f t="shared" si="9"/>
        <v>-5.7009055336473906E-13</v>
      </c>
      <c r="AK41" s="160">
        <f t="shared" si="10"/>
        <v>-0.39675273393227173</v>
      </c>
      <c r="AL41" s="161">
        <f t="shared" si="11"/>
        <v>1.6567118659776425</v>
      </c>
      <c r="AM41" s="162">
        <f t="shared" si="12"/>
        <v>1.2599591320448007</v>
      </c>
      <c r="AN41" s="182">
        <f t="shared" si="13"/>
        <v>-1.2740548681258277</v>
      </c>
    </row>
    <row r="42" spans="1:40" ht="15.75" thickBot="1" x14ac:dyDescent="0.3">
      <c r="A42" s="20"/>
      <c r="B42" s="4"/>
      <c r="C42" s="2">
        <v>2020</v>
      </c>
      <c r="D42" s="78">
        <v>943928000000</v>
      </c>
      <c r="E42" s="80">
        <v>249085000000</v>
      </c>
      <c r="F42" s="184">
        <f t="shared" si="0"/>
        <v>3.7895818696428929</v>
      </c>
      <c r="N42" s="20"/>
      <c r="O42" s="4"/>
      <c r="P42" s="2">
        <v>2019</v>
      </c>
      <c r="Q42" s="92">
        <v>356477000000</v>
      </c>
      <c r="R42" s="106">
        <v>575797000000</v>
      </c>
      <c r="S42" s="165">
        <f t="shared" si="15"/>
        <v>-219320000000</v>
      </c>
      <c r="T42" s="92">
        <v>5657327000000</v>
      </c>
      <c r="U42" s="142">
        <f t="shared" si="2"/>
        <v>-3.8767424969424605E-2</v>
      </c>
      <c r="V42" s="175">
        <f t="shared" si="3"/>
        <v>1.7676192307780689E-13</v>
      </c>
      <c r="W42" s="92">
        <v>8385122000000</v>
      </c>
      <c r="X42" s="92">
        <v>6624774000000</v>
      </c>
      <c r="Y42" s="92">
        <f t="shared" si="4"/>
        <v>1760348000000</v>
      </c>
      <c r="Z42" s="144">
        <f t="shared" si="14"/>
        <v>0.31116249776617122</v>
      </c>
      <c r="AA42" s="92">
        <v>1819321000000</v>
      </c>
      <c r="AB42" s="145">
        <f t="shared" si="6"/>
        <v>0.32158667865583868</v>
      </c>
      <c r="AC42" s="135">
        <v>-2.7679999999999998</v>
      </c>
      <c r="AD42" s="135">
        <v>-1.575</v>
      </c>
      <c r="AE42" s="135">
        <v>4.6340000000000003</v>
      </c>
      <c r="AF42" s="92">
        <v>1835665000000</v>
      </c>
      <c r="AG42" s="92">
        <v>1285836000000</v>
      </c>
      <c r="AH42" s="92">
        <f t="shared" si="7"/>
        <v>549829000000</v>
      </c>
      <c r="AI42" s="146">
        <f t="shared" si="8"/>
        <v>0.2139736663622237</v>
      </c>
      <c r="AJ42" s="159">
        <f t="shared" si="9"/>
        <v>-4.8927700307936946E-13</v>
      </c>
      <c r="AK42" s="160">
        <f t="shared" si="10"/>
        <v>-0.33700852452050234</v>
      </c>
      <c r="AL42" s="161">
        <f t="shared" si="11"/>
        <v>1.4902326688911565</v>
      </c>
      <c r="AM42" s="162">
        <f t="shared" si="12"/>
        <v>1.153224144370165</v>
      </c>
      <c r="AN42" s="182">
        <f t="shared" si="13"/>
        <v>-1.1919915693395895</v>
      </c>
    </row>
    <row r="43" spans="1:40" ht="15.75" thickBot="1" x14ac:dyDescent="0.3">
      <c r="A43" s="21"/>
      <c r="B43" s="22"/>
      <c r="C43" s="23">
        <v>2021</v>
      </c>
      <c r="D43" s="88">
        <v>1004197000000</v>
      </c>
      <c r="E43" s="86">
        <v>108852000000</v>
      </c>
      <c r="F43" s="184">
        <f t="shared" si="0"/>
        <v>9.2253426671076326</v>
      </c>
      <c r="N43" s="20"/>
      <c r="O43" s="4"/>
      <c r="P43" s="2">
        <v>2020</v>
      </c>
      <c r="Q43" s="92">
        <v>249085000000</v>
      </c>
      <c r="R43" s="106">
        <v>943928000000</v>
      </c>
      <c r="S43" s="165">
        <f t="shared" si="15"/>
        <v>-694843000000</v>
      </c>
      <c r="T43" s="92">
        <v>6805037000000</v>
      </c>
      <c r="U43" s="142">
        <f t="shared" si="2"/>
        <v>-0.10210715974064505</v>
      </c>
      <c r="V43" s="175">
        <f t="shared" si="3"/>
        <v>1.4694997249831265E-13</v>
      </c>
      <c r="W43" s="92">
        <v>7726945000000</v>
      </c>
      <c r="X43" s="92">
        <v>8385122000000</v>
      </c>
      <c r="Y43" s="92">
        <f t="shared" si="4"/>
        <v>-658177000000</v>
      </c>
      <c r="Z43" s="144">
        <f t="shared" si="14"/>
        <v>-9.6719092049021918E-2</v>
      </c>
      <c r="AA43" s="92">
        <v>1811979000000</v>
      </c>
      <c r="AB43" s="145">
        <f t="shared" si="6"/>
        <v>0.26627026421752004</v>
      </c>
      <c r="AC43" s="135">
        <v>-2.7679999999999998</v>
      </c>
      <c r="AD43" s="135">
        <v>-1.575</v>
      </c>
      <c r="AE43" s="135">
        <v>4.6340000000000003</v>
      </c>
      <c r="AF43" s="92">
        <v>1906509000000</v>
      </c>
      <c r="AG43" s="92">
        <v>1835665000000</v>
      </c>
      <c r="AH43" s="92">
        <f t="shared" si="7"/>
        <v>70844000000</v>
      </c>
      <c r="AI43" s="146">
        <f t="shared" si="8"/>
        <v>-0.10712961590069238</v>
      </c>
      <c r="AJ43" s="159">
        <f t="shared" si="9"/>
        <v>-4.0675752387532937E-13</v>
      </c>
      <c r="AK43" s="160">
        <f t="shared" si="10"/>
        <v>0.16872914504359049</v>
      </c>
      <c r="AL43" s="161">
        <f t="shared" si="11"/>
        <v>1.233896404383988</v>
      </c>
      <c r="AM43" s="162">
        <f t="shared" si="12"/>
        <v>1.4026255494271718</v>
      </c>
      <c r="AN43" s="182">
        <f t="shared" si="13"/>
        <v>-1.5047327091678169</v>
      </c>
    </row>
    <row r="44" spans="1:40" ht="15.75" thickBot="1" x14ac:dyDescent="0.3">
      <c r="A44" s="15">
        <v>9</v>
      </c>
      <c r="B44" s="16" t="s">
        <v>35</v>
      </c>
      <c r="C44" s="17">
        <v>2017</v>
      </c>
      <c r="D44" s="87">
        <v>4356185866000</v>
      </c>
      <c r="E44" s="85">
        <v>2093656062000</v>
      </c>
      <c r="F44" s="184">
        <f t="shared" si="0"/>
        <v>2.0806597344545121</v>
      </c>
      <c r="N44" s="21"/>
      <c r="O44" s="22"/>
      <c r="P44" s="23">
        <v>2021</v>
      </c>
      <c r="Q44" s="93">
        <v>108852000000</v>
      </c>
      <c r="R44" s="173">
        <v>1004197000000</v>
      </c>
      <c r="S44" s="152">
        <f t="shared" si="15"/>
        <v>-895345000000</v>
      </c>
      <c r="T44" s="93">
        <v>7562822000000</v>
      </c>
      <c r="U44" s="153">
        <f t="shared" si="2"/>
        <v>-0.11838768650114996</v>
      </c>
      <c r="V44" s="176">
        <f t="shared" si="3"/>
        <v>1.3222577498187846E-13</v>
      </c>
      <c r="W44" s="93">
        <v>8136563000000</v>
      </c>
      <c r="X44" s="93">
        <v>7726945000000</v>
      </c>
      <c r="Y44" s="93">
        <f t="shared" si="4"/>
        <v>409618000000</v>
      </c>
      <c r="Z44" s="155">
        <f t="shared" si="14"/>
        <v>5.416205749652709E-2</v>
      </c>
      <c r="AA44" s="93">
        <v>1811519000000</v>
      </c>
      <c r="AB44" s="156">
        <f t="shared" si="6"/>
        <v>0.23952950366939749</v>
      </c>
      <c r="AC44" s="135">
        <v>-2.7679999999999998</v>
      </c>
      <c r="AD44" s="135">
        <v>-1.575</v>
      </c>
      <c r="AE44" s="135">
        <v>4.6340000000000003</v>
      </c>
      <c r="AF44" s="93">
        <v>2068541000000</v>
      </c>
      <c r="AG44" s="93">
        <v>1906509000000</v>
      </c>
      <c r="AH44" s="93">
        <f t="shared" si="7"/>
        <v>162032000000</v>
      </c>
      <c r="AI44" s="158">
        <f t="shared" si="8"/>
        <v>3.273725072466336E-2</v>
      </c>
      <c r="AJ44" s="159">
        <f t="shared" si="9"/>
        <v>-3.6600094514983955E-13</v>
      </c>
      <c r="AK44" s="160">
        <f t="shared" si="10"/>
        <v>-5.1561169891344787E-2</v>
      </c>
      <c r="AL44" s="161">
        <f t="shared" si="11"/>
        <v>1.109979720003988</v>
      </c>
      <c r="AM44" s="162">
        <f t="shared" si="12"/>
        <v>1.0584185501122771</v>
      </c>
      <c r="AN44" s="182">
        <f t="shared" si="13"/>
        <v>-1.1768062366134271</v>
      </c>
    </row>
    <row r="45" spans="1:40" ht="15.75" thickBot="1" x14ac:dyDescent="0.3">
      <c r="A45" s="20"/>
      <c r="B45" s="4"/>
      <c r="C45" s="2">
        <v>2018</v>
      </c>
      <c r="D45" s="78">
        <v>909813219000</v>
      </c>
      <c r="E45" s="80">
        <v>2036491035000</v>
      </c>
      <c r="F45" s="184">
        <f t="shared" si="0"/>
        <v>0.44675532735649875</v>
      </c>
      <c r="N45" s="15">
        <v>9</v>
      </c>
      <c r="O45" s="16" t="s">
        <v>35</v>
      </c>
      <c r="P45" s="17">
        <v>2017</v>
      </c>
      <c r="Q45" s="91">
        <v>2093656062000</v>
      </c>
      <c r="R45" s="129">
        <v>4356185866000</v>
      </c>
      <c r="S45" s="163">
        <f t="shared" si="15"/>
        <v>-2262529804000</v>
      </c>
      <c r="T45" s="91">
        <v>53500322659000</v>
      </c>
      <c r="U45" s="131">
        <f t="shared" si="2"/>
        <v>-4.2290021658764519E-2</v>
      </c>
      <c r="V45" s="174">
        <f t="shared" si="3"/>
        <v>1.8691476056579944E-14</v>
      </c>
      <c r="W45" s="91">
        <v>35092196191000</v>
      </c>
      <c r="X45" s="91">
        <v>16661402998000</v>
      </c>
      <c r="Y45" s="91">
        <f t="shared" si="4"/>
        <v>18430793193000</v>
      </c>
      <c r="Z45" s="133">
        <f t="shared" si="14"/>
        <v>0.34449872967073614</v>
      </c>
      <c r="AA45" s="91">
        <v>1035922309000</v>
      </c>
      <c r="AB45" s="134">
        <f t="shared" si="6"/>
        <v>1.9362917035150511E-2</v>
      </c>
      <c r="AC45" s="135">
        <v>3.548</v>
      </c>
      <c r="AD45" s="135">
        <v>2.0019999999999998</v>
      </c>
      <c r="AE45" s="135">
        <v>-5.9889999999999999</v>
      </c>
      <c r="AF45" s="91">
        <v>11547364164000</v>
      </c>
      <c r="AG45" s="91">
        <v>8277639096000</v>
      </c>
      <c r="AH45" s="91">
        <f t="shared" si="7"/>
        <v>3269725068000</v>
      </c>
      <c r="AI45" s="136">
        <f t="shared" si="8"/>
        <v>0.28338274185061491</v>
      </c>
      <c r="AJ45" s="159">
        <f t="shared" si="9"/>
        <v>6.6317357048745638E-14</v>
      </c>
      <c r="AK45" s="160">
        <f t="shared" si="10"/>
        <v>0.56733224918493097</v>
      </c>
      <c r="AL45" s="161">
        <f t="shared" si="11"/>
        <v>-0.11596451012351641</v>
      </c>
      <c r="AM45" s="162">
        <f t="shared" si="12"/>
        <v>0.45136773906148087</v>
      </c>
      <c r="AN45" s="182">
        <f t="shared" si="13"/>
        <v>-0.49365776072024536</v>
      </c>
    </row>
    <row r="46" spans="1:40" ht="15.75" thickBot="1" x14ac:dyDescent="0.3">
      <c r="A46" s="20"/>
      <c r="B46" s="4"/>
      <c r="C46" s="2">
        <v>2019</v>
      </c>
      <c r="D46" s="78">
        <v>3404523000000</v>
      </c>
      <c r="E46" s="80">
        <v>2073888000000</v>
      </c>
      <c r="F46" s="184">
        <f t="shared" si="0"/>
        <v>1.641613722631116</v>
      </c>
      <c r="N46" s="20"/>
      <c r="O46" s="4"/>
      <c r="P46" s="2">
        <v>2018</v>
      </c>
      <c r="Q46" s="92">
        <v>2036491035000</v>
      </c>
      <c r="R46" s="106">
        <v>909813219000</v>
      </c>
      <c r="S46" s="165">
        <f t="shared" si="15"/>
        <v>1126677816000</v>
      </c>
      <c r="T46" s="92">
        <v>79192772790000</v>
      </c>
      <c r="U46" s="142">
        <f t="shared" si="2"/>
        <v>1.4227028254051362E-2</v>
      </c>
      <c r="V46" s="175">
        <f t="shared" si="3"/>
        <v>1.2627414911355069E-14</v>
      </c>
      <c r="W46" s="92">
        <v>36974074686000</v>
      </c>
      <c r="X46" s="92">
        <v>35092196191000</v>
      </c>
      <c r="Y46" s="92">
        <f t="shared" si="4"/>
        <v>1881878495000</v>
      </c>
      <c r="Z46" s="144">
        <f t="shared" si="14"/>
        <v>2.3763260569121435E-2</v>
      </c>
      <c r="AA46" s="92">
        <v>754805817000</v>
      </c>
      <c r="AB46" s="145">
        <f t="shared" si="6"/>
        <v>9.5312462287633452E-3</v>
      </c>
      <c r="AC46" s="135">
        <v>3.548</v>
      </c>
      <c r="AD46" s="135">
        <v>2.0019999999999998</v>
      </c>
      <c r="AE46" s="135">
        <v>-5.9889999999999999</v>
      </c>
      <c r="AF46" s="92">
        <v>5550282214000</v>
      </c>
      <c r="AG46" s="92">
        <v>11547364164000</v>
      </c>
      <c r="AH46" s="92">
        <f t="shared" si="7"/>
        <v>-5997081950000</v>
      </c>
      <c r="AI46" s="146">
        <f t="shared" si="8"/>
        <v>9.9490902609169776E-2</v>
      </c>
      <c r="AJ46" s="159">
        <f t="shared" si="9"/>
        <v>4.4802068105487789E-14</v>
      </c>
      <c r="AK46" s="160">
        <f t="shared" si="10"/>
        <v>0.19918078702355788</v>
      </c>
      <c r="AL46" s="161">
        <f t="shared" si="11"/>
        <v>-5.7082633664063673E-2</v>
      </c>
      <c r="AM46" s="162">
        <f t="shared" si="12"/>
        <v>0.14209815335953901</v>
      </c>
      <c r="AN46" s="182">
        <f t="shared" si="13"/>
        <v>-0.12787112510548765</v>
      </c>
    </row>
    <row r="47" spans="1:40" ht="15.75" thickBot="1" x14ac:dyDescent="0.3">
      <c r="A47" s="20"/>
      <c r="B47" s="4"/>
      <c r="C47" s="2">
        <v>2020</v>
      </c>
      <c r="D47" s="78">
        <v>1440732000000</v>
      </c>
      <c r="E47" s="80">
        <v>-41629000000</v>
      </c>
      <c r="F47" s="184">
        <f t="shared" si="0"/>
        <v>-34.60885440438156</v>
      </c>
      <c r="N47" s="20"/>
      <c r="O47" s="4"/>
      <c r="P47" s="2">
        <v>2019</v>
      </c>
      <c r="Q47" s="92">
        <v>2073888000000</v>
      </c>
      <c r="R47" s="106">
        <v>3404523000000</v>
      </c>
      <c r="S47" s="165">
        <f t="shared" si="15"/>
        <v>-1330635000000</v>
      </c>
      <c r="T47" s="92">
        <v>82418603000000</v>
      </c>
      <c r="U47" s="142">
        <f t="shared" si="2"/>
        <v>-1.6144838077393767E-2</v>
      </c>
      <c r="V47" s="175">
        <f t="shared" si="3"/>
        <v>1.2133183087318284E-14</v>
      </c>
      <c r="W47" s="92">
        <v>26345260000000</v>
      </c>
      <c r="X47" s="92">
        <v>36974075000000</v>
      </c>
      <c r="Y47" s="92">
        <f t="shared" si="4"/>
        <v>-10628815000000</v>
      </c>
      <c r="Z47" s="144">
        <f t="shared" si="14"/>
        <v>-0.12896135839623488</v>
      </c>
      <c r="AA47" s="92">
        <v>714282000000</v>
      </c>
      <c r="AB47" s="145">
        <f t="shared" si="6"/>
        <v>8.6665142819758786E-3</v>
      </c>
      <c r="AC47" s="135">
        <v>3.548</v>
      </c>
      <c r="AD47" s="135">
        <v>2.0019999999999998</v>
      </c>
      <c r="AE47" s="135">
        <v>-5.9889999999999999</v>
      </c>
      <c r="AF47" s="92">
        <v>6270361000000</v>
      </c>
      <c r="AG47" s="92">
        <v>5190578000000</v>
      </c>
      <c r="AH47" s="92">
        <f t="shared" si="7"/>
        <v>1079783000000</v>
      </c>
      <c r="AI47" s="146">
        <f t="shared" si="8"/>
        <v>-0.14206256322980867</v>
      </c>
      <c r="AJ47" s="159">
        <f t="shared" si="9"/>
        <v>4.3048533593805273E-14</v>
      </c>
      <c r="AK47" s="160">
        <f t="shared" si="10"/>
        <v>-0.28440925158607694</v>
      </c>
      <c r="AL47" s="161">
        <f t="shared" si="11"/>
        <v>-5.1903754034753537E-2</v>
      </c>
      <c r="AM47" s="162">
        <f t="shared" si="12"/>
        <v>-0.33631300562078748</v>
      </c>
      <c r="AN47" s="182">
        <f t="shared" si="13"/>
        <v>0.32016816754339372</v>
      </c>
    </row>
    <row r="48" spans="1:40" ht="15.75" thickBot="1" x14ac:dyDescent="0.3">
      <c r="A48" s="21"/>
      <c r="B48" s="22"/>
      <c r="C48" s="23">
        <v>2021</v>
      </c>
      <c r="D48" s="88">
        <v>2766986000000</v>
      </c>
      <c r="E48" s="86">
        <v>871236000000</v>
      </c>
      <c r="F48" s="184">
        <f t="shared" si="0"/>
        <v>3.1759316648990628</v>
      </c>
      <c r="N48" s="20"/>
      <c r="O48" s="4"/>
      <c r="P48" s="2">
        <v>2020</v>
      </c>
      <c r="Q48" s="92">
        <v>-41629000000</v>
      </c>
      <c r="R48" s="106">
        <v>1440732000000</v>
      </c>
      <c r="S48" s="165">
        <f t="shared" si="15"/>
        <v>-1482361000000</v>
      </c>
      <c r="T48" s="92">
        <v>99679570000000</v>
      </c>
      <c r="U48" s="142">
        <f t="shared" si="2"/>
        <v>-1.4871261984777824E-2</v>
      </c>
      <c r="V48" s="175">
        <f t="shared" si="3"/>
        <v>1.0032146005445248E-14</v>
      </c>
      <c r="W48" s="92">
        <v>13704021000000</v>
      </c>
      <c r="X48" s="92">
        <v>26345260000000</v>
      </c>
      <c r="Y48" s="92">
        <f t="shared" si="4"/>
        <v>-12641239000000</v>
      </c>
      <c r="Z48" s="144">
        <f t="shared" si="14"/>
        <v>-0.12681875533772868</v>
      </c>
      <c r="AA48" s="92">
        <v>746237000000</v>
      </c>
      <c r="AB48" s="145">
        <f t="shared" si="6"/>
        <v>7.4863585386654458E-3</v>
      </c>
      <c r="AC48" s="135">
        <v>3.548</v>
      </c>
      <c r="AD48" s="135">
        <v>2.0019999999999998</v>
      </c>
      <c r="AE48" s="135">
        <v>-5.9889999999999999</v>
      </c>
      <c r="AF48" s="92">
        <v>4418103000000</v>
      </c>
      <c r="AG48" s="92">
        <v>6270361000000</v>
      </c>
      <c r="AH48" s="92">
        <f t="shared" si="7"/>
        <v>-1852258000000</v>
      </c>
      <c r="AI48" s="146">
        <f t="shared" si="8"/>
        <v>-0.10823663264197468</v>
      </c>
      <c r="AJ48" s="159">
        <f t="shared" si="9"/>
        <v>3.5594054027319741E-14</v>
      </c>
      <c r="AK48" s="160">
        <f t="shared" si="10"/>
        <v>-0.21668973854923329</v>
      </c>
      <c r="AL48" s="161">
        <f t="shared" si="11"/>
        <v>-4.4835801288067356E-2</v>
      </c>
      <c r="AM48" s="162">
        <f t="shared" si="12"/>
        <v>-0.26152553983726506</v>
      </c>
      <c r="AN48" s="182">
        <f t="shared" si="13"/>
        <v>0.24665427785248725</v>
      </c>
    </row>
    <row r="49" spans="1:40" ht="15.75" thickBot="1" x14ac:dyDescent="0.3">
      <c r="A49" s="15">
        <v>10</v>
      </c>
      <c r="B49" s="16" t="s">
        <v>39</v>
      </c>
      <c r="C49" s="17">
        <v>2017</v>
      </c>
      <c r="D49" s="87">
        <v>67549078307</v>
      </c>
      <c r="E49" s="85">
        <v>459642836413</v>
      </c>
      <c r="F49" s="184">
        <f t="shared" ref="F49:F83" si="16">SUM(D49/E49)</f>
        <v>0.14695992835251229</v>
      </c>
      <c r="N49" s="21"/>
      <c r="O49" s="22"/>
      <c r="P49" s="23">
        <v>2021</v>
      </c>
      <c r="Q49" s="93">
        <v>871236000000</v>
      </c>
      <c r="R49" s="173">
        <v>2766986000000</v>
      </c>
      <c r="S49" s="152">
        <f t="shared" si="15"/>
        <v>-1895750000000</v>
      </c>
      <c r="T49" s="93">
        <v>104086646000000</v>
      </c>
      <c r="U49" s="153">
        <f t="shared" si="2"/>
        <v>-1.8213191344449702E-2</v>
      </c>
      <c r="V49" s="176">
        <f t="shared" si="3"/>
        <v>9.6073803742316766E-15</v>
      </c>
      <c r="W49" s="93">
        <v>15169552000000</v>
      </c>
      <c r="X49" s="93">
        <v>13704021000000</v>
      </c>
      <c r="Y49" s="93">
        <f t="shared" si="4"/>
        <v>1465531000000</v>
      </c>
      <c r="Z49" s="155">
        <f t="shared" si="14"/>
        <v>1.4079913767228123E-2</v>
      </c>
      <c r="AA49" s="93">
        <v>833394000000</v>
      </c>
      <c r="AB49" s="156">
        <f t="shared" si="6"/>
        <v>8.006733159602434E-3</v>
      </c>
      <c r="AC49" s="135">
        <v>3.548</v>
      </c>
      <c r="AD49" s="135">
        <v>2.0019999999999998</v>
      </c>
      <c r="AE49" s="135">
        <v>-5.9889999999999999</v>
      </c>
      <c r="AF49" s="93">
        <v>2032306000000</v>
      </c>
      <c r="AG49" s="93">
        <v>4418103000000</v>
      </c>
      <c r="AH49" s="93">
        <f t="shared" si="7"/>
        <v>-2385797000000</v>
      </c>
      <c r="AI49" s="158">
        <f t="shared" si="8"/>
        <v>3.7001173041928931E-2</v>
      </c>
      <c r="AJ49" s="159">
        <f t="shared" si="9"/>
        <v>3.4086985567773987E-14</v>
      </c>
      <c r="AK49" s="160">
        <f t="shared" si="10"/>
        <v>7.4076348429941707E-2</v>
      </c>
      <c r="AL49" s="161">
        <f t="shared" si="11"/>
        <v>-4.7952324892858979E-2</v>
      </c>
      <c r="AM49" s="162">
        <f t="shared" si="12"/>
        <v>2.6124023537116813E-2</v>
      </c>
      <c r="AN49" s="182">
        <f t="shared" si="13"/>
        <v>-4.4337214881566514E-2</v>
      </c>
    </row>
    <row r="50" spans="1:40" ht="15.75" thickBot="1" x14ac:dyDescent="0.3">
      <c r="A50" s="20"/>
      <c r="B50" s="4"/>
      <c r="C50" s="2">
        <v>2018</v>
      </c>
      <c r="D50" s="78">
        <v>77920829002</v>
      </c>
      <c r="E50" s="80">
        <v>496783496821</v>
      </c>
      <c r="F50" s="184">
        <f t="shared" si="16"/>
        <v>0.1568506794219782</v>
      </c>
      <c r="N50" s="15">
        <v>10</v>
      </c>
      <c r="O50" s="16" t="s">
        <v>39</v>
      </c>
      <c r="P50" s="17">
        <v>2017</v>
      </c>
      <c r="Q50" s="91">
        <v>459642836413</v>
      </c>
      <c r="R50" s="129">
        <v>67549078307</v>
      </c>
      <c r="S50" s="163">
        <f t="shared" si="15"/>
        <v>392093758106</v>
      </c>
      <c r="T50" s="91">
        <v>8849833866256</v>
      </c>
      <c r="U50" s="131">
        <f t="shared" si="2"/>
        <v>4.4305211152159032E-2</v>
      </c>
      <c r="V50" s="174">
        <f>1/T50</f>
        <v>1.1299647147196208E-13</v>
      </c>
      <c r="W50" s="91">
        <v>2708881065095</v>
      </c>
      <c r="X50" s="91">
        <v>2150061072104</v>
      </c>
      <c r="Y50" s="91">
        <f t="shared" si="4"/>
        <v>558819992991</v>
      </c>
      <c r="Z50" s="133">
        <f t="shared" si="14"/>
        <v>6.3144687395969581E-2</v>
      </c>
      <c r="AA50" s="91">
        <v>1940116421607</v>
      </c>
      <c r="AB50" s="134">
        <f>AA50/T50</f>
        <v>0.21922630988640054</v>
      </c>
      <c r="AC50" s="135">
        <v>0.84699999999999998</v>
      </c>
      <c r="AD50" s="135">
        <v>-4.4999999999999998E-2</v>
      </c>
      <c r="AE50" s="135">
        <v>-6.2E-2</v>
      </c>
      <c r="AF50" s="91">
        <v>4231062515090</v>
      </c>
      <c r="AG50" s="91">
        <v>2765315999569</v>
      </c>
      <c r="AH50" s="91">
        <f t="shared" si="7"/>
        <v>1465746515521</v>
      </c>
      <c r="AI50" s="136">
        <f t="shared" si="8"/>
        <v>-0.10247949693022693</v>
      </c>
      <c r="AJ50" s="159">
        <f t="shared" si="9"/>
        <v>9.5708011336751886E-14</v>
      </c>
      <c r="AK50" s="160">
        <f t="shared" si="10"/>
        <v>4.6115773618602115E-3</v>
      </c>
      <c r="AL50" s="161">
        <f t="shared" si="11"/>
        <v>-1.3592031212956834E-2</v>
      </c>
      <c r="AM50" s="162">
        <f t="shared" si="12"/>
        <v>-8.9804538510009149E-3</v>
      </c>
      <c r="AN50" s="182">
        <f t="shared" si="13"/>
        <v>5.3285665003159947E-2</v>
      </c>
    </row>
    <row r="51" spans="1:40" ht="15.75" thickBot="1" x14ac:dyDescent="0.3">
      <c r="A51" s="20"/>
      <c r="B51" s="4"/>
      <c r="C51" s="2">
        <v>2019</v>
      </c>
      <c r="D51" s="78">
        <v>-207197743053</v>
      </c>
      <c r="E51" s="80">
        <v>360895336040</v>
      </c>
      <c r="F51" s="184">
        <f t="shared" si="16"/>
        <v>-0.57412142070474181</v>
      </c>
      <c r="N51" s="20"/>
      <c r="O51" s="4"/>
      <c r="P51" s="2">
        <v>2018</v>
      </c>
      <c r="Q51" s="92">
        <v>496783496821</v>
      </c>
      <c r="R51" s="106">
        <v>77920829002</v>
      </c>
      <c r="S51" s="165">
        <f t="shared" si="15"/>
        <v>418862667819</v>
      </c>
      <c r="T51" s="92">
        <v>12559932322129</v>
      </c>
      <c r="U51" s="142">
        <f t="shared" si="2"/>
        <v>3.3349118217859929E-2</v>
      </c>
      <c r="V51" s="175">
        <f t="shared" si="3"/>
        <v>7.9618263407210198E-14</v>
      </c>
      <c r="W51" s="92">
        <v>2556174514577</v>
      </c>
      <c r="X51" s="92">
        <v>2708881065095</v>
      </c>
      <c r="Y51" s="92">
        <f t="shared" si="4"/>
        <v>-152706550518</v>
      </c>
      <c r="Z51" s="144">
        <f t="shared" si="14"/>
        <v>-1.2158230363148574E-2</v>
      </c>
      <c r="AA51" s="92">
        <v>34006378279</v>
      </c>
      <c r="AB51" s="145">
        <f t="shared" si="6"/>
        <v>2.7075287833426536E-3</v>
      </c>
      <c r="AC51" s="135">
        <v>0.84699999999999998</v>
      </c>
      <c r="AD51" s="135">
        <v>-4.4999999999999998E-2</v>
      </c>
      <c r="AE51" s="135">
        <v>-6.2E-2</v>
      </c>
      <c r="AF51" s="92">
        <v>6014699375735</v>
      </c>
      <c r="AG51" s="92">
        <v>4231062515090</v>
      </c>
      <c r="AH51" s="92">
        <f t="shared" si="7"/>
        <v>1783636860645</v>
      </c>
      <c r="AI51" s="146">
        <f t="shared" si="8"/>
        <v>-0.15416829975679167</v>
      </c>
      <c r="AJ51" s="159">
        <f t="shared" si="9"/>
        <v>6.7436669105907039E-14</v>
      </c>
      <c r="AK51" s="160">
        <f t="shared" si="10"/>
        <v>6.9375734890556248E-3</v>
      </c>
      <c r="AL51" s="161">
        <f t="shared" si="11"/>
        <v>-1.6786678456724453E-4</v>
      </c>
      <c r="AM51" s="162">
        <f t="shared" si="12"/>
        <v>6.7697067045558168E-3</v>
      </c>
      <c r="AN51" s="182">
        <f t="shared" si="13"/>
        <v>2.6579411513304112E-2</v>
      </c>
    </row>
    <row r="52" spans="1:40" ht="15.75" thickBot="1" x14ac:dyDescent="0.3">
      <c r="A52" s="20"/>
      <c r="B52" s="4"/>
      <c r="C52" s="2">
        <v>2020</v>
      </c>
      <c r="D52" s="78">
        <v>-486489881177</v>
      </c>
      <c r="E52" s="80">
        <v>106377057578</v>
      </c>
      <c r="F52" s="184">
        <f t="shared" si="16"/>
        <v>-4.5732594250436547</v>
      </c>
      <c r="N52" s="20"/>
      <c r="O52" s="4"/>
      <c r="P52" s="2">
        <v>2019</v>
      </c>
      <c r="Q52" s="92">
        <v>360895336040</v>
      </c>
      <c r="R52" s="106">
        <v>-207197743053</v>
      </c>
      <c r="S52" s="165">
        <f t="shared" si="15"/>
        <v>568093079093</v>
      </c>
      <c r="T52" s="92">
        <v>16475720486284</v>
      </c>
      <c r="U52" s="142">
        <f t="shared" si="2"/>
        <v>3.4480621321898254E-2</v>
      </c>
      <c r="V52" s="175">
        <f t="shared" si="3"/>
        <v>6.0695372978225611E-14</v>
      </c>
      <c r="W52" s="92">
        <v>2510417039278</v>
      </c>
      <c r="X52" s="92">
        <v>2556174514577</v>
      </c>
      <c r="Y52" s="92">
        <f t="shared" si="4"/>
        <v>-45757475299</v>
      </c>
      <c r="Z52" s="144">
        <f t="shared" si="14"/>
        <v>-2.7772670298147504E-3</v>
      </c>
      <c r="AA52" s="92">
        <v>2481947878357</v>
      </c>
      <c r="AB52" s="145">
        <f t="shared" si="6"/>
        <v>0.15064275218939385</v>
      </c>
      <c r="AC52" s="135">
        <v>0.84699999999999998</v>
      </c>
      <c r="AD52" s="135">
        <v>-4.4999999999999998E-2</v>
      </c>
      <c r="AE52" s="135">
        <v>-6.2E-2</v>
      </c>
      <c r="AF52" s="92">
        <v>6897269185918</v>
      </c>
      <c r="AG52" s="92">
        <v>6014699375735</v>
      </c>
      <c r="AH52" s="92">
        <f t="shared" si="7"/>
        <v>882569810183</v>
      </c>
      <c r="AI52" s="146">
        <f t="shared" si="8"/>
        <v>-5.6345170838193716E-2</v>
      </c>
      <c r="AJ52" s="159">
        <f t="shared" si="9"/>
        <v>5.140898091255709E-14</v>
      </c>
      <c r="AK52" s="160">
        <f t="shared" si="10"/>
        <v>2.5355326877187171E-3</v>
      </c>
      <c r="AL52" s="161">
        <f t="shared" si="11"/>
        <v>-9.339850635742419E-3</v>
      </c>
      <c r="AM52" s="162">
        <f t="shared" si="12"/>
        <v>-6.8043179479722934E-3</v>
      </c>
      <c r="AN52" s="182">
        <f t="shared" si="13"/>
        <v>4.1284939269870549E-2</v>
      </c>
    </row>
    <row r="53" spans="1:40" ht="15.75" thickBot="1" x14ac:dyDescent="0.3">
      <c r="A53" s="21"/>
      <c r="B53" s="22"/>
      <c r="C53" s="23">
        <v>2021</v>
      </c>
      <c r="D53" s="88">
        <v>-106810932705</v>
      </c>
      <c r="E53" s="86">
        <v>21019897927</v>
      </c>
      <c r="F53" s="184">
        <f t="shared" si="16"/>
        <v>-5.0814201418077136</v>
      </c>
      <c r="N53" s="20"/>
      <c r="O53" s="4"/>
      <c r="P53" s="2">
        <v>2020</v>
      </c>
      <c r="Q53" s="92">
        <v>106377057578</v>
      </c>
      <c r="R53" s="106">
        <v>-486489881177</v>
      </c>
      <c r="S53" s="165">
        <f t="shared" si="15"/>
        <v>592866938755</v>
      </c>
      <c r="T53" s="92">
        <v>18006178568569</v>
      </c>
      <c r="U53" s="142">
        <f t="shared" si="2"/>
        <v>3.2925750263850501E-2</v>
      </c>
      <c r="V53" s="175">
        <f t="shared" si="3"/>
        <v>5.553649244296441E-14</v>
      </c>
      <c r="W53" s="92">
        <v>2075242421357</v>
      </c>
      <c r="X53" s="92">
        <v>1624169492823</v>
      </c>
      <c r="Y53" s="92">
        <f t="shared" si="4"/>
        <v>451072928534</v>
      </c>
      <c r="Z53" s="144">
        <f t="shared" si="14"/>
        <v>2.5051008286754318E-2</v>
      </c>
      <c r="AA53" s="92">
        <v>2694031520761</v>
      </c>
      <c r="AB53" s="145">
        <f t="shared" si="6"/>
        <v>0.14961706119385121</v>
      </c>
      <c r="AC53" s="135">
        <v>0.84699999999999998</v>
      </c>
      <c r="AD53" s="135">
        <v>-4.4999999999999998E-2</v>
      </c>
      <c r="AE53" s="135">
        <v>-6.2E-2</v>
      </c>
      <c r="AF53" s="92">
        <v>2237662907944</v>
      </c>
      <c r="AG53" s="92">
        <v>1975480367525</v>
      </c>
      <c r="AH53" s="92">
        <f t="shared" si="7"/>
        <v>262182540419</v>
      </c>
      <c r="AI53" s="146">
        <f t="shared" si="8"/>
        <v>1.0490309612097312E-2</v>
      </c>
      <c r="AJ53" s="159">
        <f t="shared" si="9"/>
        <v>4.7039409099190853E-14</v>
      </c>
      <c r="AK53" s="160">
        <f t="shared" si="10"/>
        <v>-4.7206393254437901E-4</v>
      </c>
      <c r="AL53" s="161">
        <f t="shared" si="11"/>
        <v>-9.2762577940187756E-3</v>
      </c>
      <c r="AM53" s="162">
        <f t="shared" si="12"/>
        <v>-9.7483217265161154E-3</v>
      </c>
      <c r="AN53" s="182">
        <f t="shared" si="13"/>
        <v>4.2674071990366616E-2</v>
      </c>
    </row>
    <row r="54" spans="1:40" ht="15.75" thickBot="1" x14ac:dyDescent="0.3">
      <c r="A54" s="15">
        <v>11</v>
      </c>
      <c r="B54" s="16" t="s">
        <v>40</v>
      </c>
      <c r="C54" s="17">
        <v>2017</v>
      </c>
      <c r="D54" s="87">
        <v>2415444000000</v>
      </c>
      <c r="E54" s="85">
        <v>4547232000000</v>
      </c>
      <c r="F54" s="184">
        <f t="shared" si="16"/>
        <v>0.53118996347668213</v>
      </c>
      <c r="N54" s="21"/>
      <c r="O54" s="22"/>
      <c r="P54" s="23">
        <v>2021</v>
      </c>
      <c r="Q54" s="93">
        <v>21019897927</v>
      </c>
      <c r="R54" s="173">
        <v>-106810932705</v>
      </c>
      <c r="S54" s="152">
        <f t="shared" si="15"/>
        <v>127830830632</v>
      </c>
      <c r="T54" s="93">
        <v>18496821048659</v>
      </c>
      <c r="U54" s="153">
        <f t="shared" si="2"/>
        <v>6.9109621753770277E-3</v>
      </c>
      <c r="V54" s="176">
        <f t="shared" si="3"/>
        <v>5.406334404000189E-14</v>
      </c>
      <c r="W54" s="93">
        <v>862464587830</v>
      </c>
      <c r="X54" s="93">
        <v>2075242421357</v>
      </c>
      <c r="Y54" s="93">
        <f t="shared" si="4"/>
        <v>-1212777833527</v>
      </c>
      <c r="Z54" s="155">
        <f t="shared" si="14"/>
        <v>-6.5566825258058334E-2</v>
      </c>
      <c r="AA54" s="93">
        <v>1393557773191</v>
      </c>
      <c r="AB54" s="156">
        <f t="shared" si="6"/>
        <v>7.5340393331643954E-2</v>
      </c>
      <c r="AC54" s="135">
        <v>0.84699999999999998</v>
      </c>
      <c r="AD54" s="135">
        <v>-4.4999999999999998E-2</v>
      </c>
      <c r="AE54" s="135">
        <v>-6.2E-2</v>
      </c>
      <c r="AF54" s="93">
        <v>1600425187971</v>
      </c>
      <c r="AG54" s="93">
        <v>485511550998</v>
      </c>
      <c r="AH54" s="93">
        <f t="shared" si="7"/>
        <v>1114913636973</v>
      </c>
      <c r="AI54" s="158">
        <f t="shared" si="8"/>
        <v>-0.12584278478861941</v>
      </c>
      <c r="AJ54" s="159">
        <f t="shared" si="9"/>
        <v>4.5791652401881596E-14</v>
      </c>
      <c r="AK54" s="160">
        <f t="shared" si="10"/>
        <v>5.6629253154878729E-3</v>
      </c>
      <c r="AL54" s="161">
        <f t="shared" si="11"/>
        <v>-4.6711043865619254E-3</v>
      </c>
      <c r="AM54" s="162">
        <f t="shared" si="12"/>
        <v>9.9182092897173897E-4</v>
      </c>
      <c r="AN54" s="182">
        <f t="shared" si="13"/>
        <v>5.9191412464052887E-3</v>
      </c>
    </row>
    <row r="55" spans="1:40" ht="15.75" thickBot="1" x14ac:dyDescent="0.3">
      <c r="A55" s="20"/>
      <c r="B55" s="4"/>
      <c r="C55" s="2">
        <v>2018</v>
      </c>
      <c r="D55" s="78">
        <v>7867786000000</v>
      </c>
      <c r="E55" s="80">
        <v>5121112000000</v>
      </c>
      <c r="F55" s="184">
        <f t="shared" si="16"/>
        <v>1.5363432785691857</v>
      </c>
      <c r="N55" s="15">
        <v>11</v>
      </c>
      <c r="O55" s="16" t="s">
        <v>40</v>
      </c>
      <c r="P55" s="17">
        <v>2017</v>
      </c>
      <c r="Q55" s="91">
        <v>4547232000000</v>
      </c>
      <c r="R55" s="129">
        <v>2415444000000</v>
      </c>
      <c r="S55" s="163">
        <f t="shared" si="15"/>
        <v>2131788000000</v>
      </c>
      <c r="T55" s="91">
        <v>18576774000000</v>
      </c>
      <c r="U55" s="131">
        <f t="shared" si="2"/>
        <v>0.11475555443587783</v>
      </c>
      <c r="V55" s="174">
        <f t="shared" si="3"/>
        <v>5.3830659725956724E-14</v>
      </c>
      <c r="W55" s="91">
        <v>19471030000000</v>
      </c>
      <c r="X55" s="91">
        <v>14058869000000</v>
      </c>
      <c r="Y55" s="91">
        <f t="shared" si="4"/>
        <v>5412161000000</v>
      </c>
      <c r="Z55" s="133">
        <f t="shared" si="14"/>
        <v>0.29134019717309367</v>
      </c>
      <c r="AA55" s="91">
        <v>6199299000000</v>
      </c>
      <c r="AB55" s="134">
        <f t="shared" si="6"/>
        <v>0.3337123550084638</v>
      </c>
      <c r="AC55" s="135">
        <v>0.81200000000000006</v>
      </c>
      <c r="AD55" s="135">
        <v>-1.423</v>
      </c>
      <c r="AE55" s="135">
        <v>1.1839999999999999</v>
      </c>
      <c r="AF55" s="91">
        <v>5343708000000</v>
      </c>
      <c r="AG55" s="91">
        <v>2285065000000</v>
      </c>
      <c r="AH55" s="91">
        <f t="shared" si="7"/>
        <v>3058643000000</v>
      </c>
      <c r="AI55" s="136">
        <f t="shared" si="8"/>
        <v>0.12669142661691421</v>
      </c>
      <c r="AJ55" s="159">
        <f t="shared" si="9"/>
        <v>4.3710495697476863E-14</v>
      </c>
      <c r="AK55" s="160">
        <f t="shared" si="10"/>
        <v>-0.18028190007586892</v>
      </c>
      <c r="AL55" s="161">
        <f t="shared" si="11"/>
        <v>0.39511542833002111</v>
      </c>
      <c r="AM55" s="162">
        <f t="shared" si="12"/>
        <v>0.21483352825419591</v>
      </c>
      <c r="AN55" s="182">
        <f t="shared" si="13"/>
        <v>-0.10007797381831808</v>
      </c>
    </row>
    <row r="56" spans="1:40" ht="15.75" thickBot="1" x14ac:dyDescent="0.3">
      <c r="A56" s="20"/>
      <c r="B56" s="4"/>
      <c r="C56" s="2">
        <v>2019</v>
      </c>
      <c r="D56" s="78">
        <v>4296479000000</v>
      </c>
      <c r="E56" s="80">
        <v>4040394000000</v>
      </c>
      <c r="F56" s="184">
        <f t="shared" si="16"/>
        <v>1.0633811950022696</v>
      </c>
      <c r="N56" s="20"/>
      <c r="O56" s="4"/>
      <c r="P56" s="2">
        <v>2018</v>
      </c>
      <c r="Q56" s="92">
        <v>5121112000000</v>
      </c>
      <c r="R56" s="106">
        <v>7867786000000</v>
      </c>
      <c r="S56" s="165">
        <f t="shared" si="15"/>
        <v>-2746674000000</v>
      </c>
      <c r="T56" s="92">
        <v>21987482000000</v>
      </c>
      <c r="U56" s="142">
        <f t="shared" si="2"/>
        <v>-0.12491989760355461</v>
      </c>
      <c r="V56" s="175">
        <f t="shared" si="3"/>
        <v>4.5480423815696589E-14</v>
      </c>
      <c r="W56" s="92">
        <v>21166993000000</v>
      </c>
      <c r="X56" s="92">
        <v>19471030000000</v>
      </c>
      <c r="Y56" s="92">
        <f t="shared" si="4"/>
        <v>1695963000000</v>
      </c>
      <c r="Z56" s="144">
        <f t="shared" si="14"/>
        <v>7.713311601574023E-2</v>
      </c>
      <c r="AA56" s="92">
        <v>6547586000000</v>
      </c>
      <c r="AB56" s="145">
        <f t="shared" si="6"/>
        <v>0.29778698624972155</v>
      </c>
      <c r="AC56" s="135">
        <v>0.81200000000000006</v>
      </c>
      <c r="AD56" s="135">
        <v>-1.423</v>
      </c>
      <c r="AE56" s="135">
        <v>1.1839999999999999</v>
      </c>
      <c r="AF56" s="92">
        <v>2781567000000</v>
      </c>
      <c r="AG56" s="92">
        <v>5343708000000</v>
      </c>
      <c r="AH56" s="92">
        <f t="shared" si="7"/>
        <v>-2562141000000</v>
      </c>
      <c r="AI56" s="146">
        <f t="shared" si="8"/>
        <v>0.19366037457131288</v>
      </c>
      <c r="AJ56" s="159">
        <f t="shared" si="9"/>
        <v>3.693010413834563E-14</v>
      </c>
      <c r="AK56" s="160">
        <f t="shared" si="10"/>
        <v>-0.27557871301497822</v>
      </c>
      <c r="AL56" s="161">
        <f t="shared" si="11"/>
        <v>0.3525797917196703</v>
      </c>
      <c r="AM56" s="162">
        <f t="shared" si="12"/>
        <v>7.7001078704728998E-2</v>
      </c>
      <c r="AN56" s="182">
        <f t="shared" si="13"/>
        <v>-0.2019209763082836</v>
      </c>
    </row>
    <row r="57" spans="1:40" ht="15.75" thickBot="1" x14ac:dyDescent="0.3">
      <c r="A57" s="20"/>
      <c r="B57" s="4"/>
      <c r="C57" s="2">
        <v>2020</v>
      </c>
      <c r="D57" s="78">
        <v>3513628000000</v>
      </c>
      <c r="E57" s="80">
        <v>2407927000000</v>
      </c>
      <c r="F57" s="184">
        <f t="shared" si="16"/>
        <v>1.4591920768362163</v>
      </c>
      <c r="N57" s="20"/>
      <c r="O57" s="4"/>
      <c r="P57" s="2">
        <v>2019</v>
      </c>
      <c r="Q57" s="92">
        <v>4040394000000</v>
      </c>
      <c r="R57" s="106">
        <v>4296479000000</v>
      </c>
      <c r="S57" s="165">
        <f t="shared" si="15"/>
        <v>-256085000000</v>
      </c>
      <c r="T57" s="92">
        <v>24172933000000</v>
      </c>
      <c r="U57" s="142">
        <f t="shared" si="2"/>
        <v>-1.0593873734726356E-2</v>
      </c>
      <c r="V57" s="175">
        <f t="shared" si="3"/>
        <v>4.136858361374683E-14</v>
      </c>
      <c r="W57" s="92">
        <v>21787564000000</v>
      </c>
      <c r="X57" s="92">
        <v>21166993000000</v>
      </c>
      <c r="Y57" s="92">
        <f t="shared" si="4"/>
        <v>620571000000</v>
      </c>
      <c r="Z57" s="144">
        <f t="shared" si="14"/>
        <v>2.5672143301766485E-2</v>
      </c>
      <c r="AA57" s="92">
        <v>7272751000000</v>
      </c>
      <c r="AB57" s="145">
        <f t="shared" si="6"/>
        <v>0.3008634078454609</v>
      </c>
      <c r="AC57" s="135">
        <v>0.81200000000000006</v>
      </c>
      <c r="AD57" s="135">
        <v>-1.423</v>
      </c>
      <c r="AE57" s="135">
        <v>1.1839999999999999</v>
      </c>
      <c r="AF57" s="92">
        <v>2482837000000</v>
      </c>
      <c r="AG57" s="92">
        <v>2521257000000</v>
      </c>
      <c r="AH57" s="92">
        <f t="shared" si="7"/>
        <v>-38420000000</v>
      </c>
      <c r="AI57" s="146">
        <f t="shared" si="8"/>
        <v>2.7261524284206636E-2</v>
      </c>
      <c r="AJ57" s="159">
        <f t="shared" si="9"/>
        <v>3.3591289894362431E-14</v>
      </c>
      <c r="AK57" s="160">
        <f t="shared" si="10"/>
        <v>-3.8793149056426043E-2</v>
      </c>
      <c r="AL57" s="161">
        <f t="shared" si="11"/>
        <v>0.35622227488902569</v>
      </c>
      <c r="AM57" s="162">
        <f t="shared" si="12"/>
        <v>0.31742912583263322</v>
      </c>
      <c r="AN57" s="182">
        <f t="shared" si="13"/>
        <v>-0.32802299956735959</v>
      </c>
    </row>
    <row r="58" spans="1:40" ht="15.75" thickBot="1" x14ac:dyDescent="0.3">
      <c r="A58" s="21"/>
      <c r="B58" s="22"/>
      <c r="C58" s="23">
        <v>2021</v>
      </c>
      <c r="D58" s="88">
        <v>10795075000000</v>
      </c>
      <c r="E58" s="86">
        <v>8036888000000</v>
      </c>
      <c r="F58" s="184">
        <f t="shared" si="16"/>
        <v>1.3431909216602247</v>
      </c>
      <c r="N58" s="20"/>
      <c r="O58" s="4"/>
      <c r="P58" s="2">
        <v>2020</v>
      </c>
      <c r="Q58" s="92">
        <v>2407927000000</v>
      </c>
      <c r="R58" s="106">
        <v>3513628000000</v>
      </c>
      <c r="S58" s="165">
        <f t="shared" si="15"/>
        <v>-1105701000000</v>
      </c>
      <c r="T58" s="92">
        <v>26098052000000</v>
      </c>
      <c r="U58" s="142">
        <f t="shared" si="2"/>
        <v>-4.2367185106382654E-2</v>
      </c>
      <c r="V58" s="175">
        <f t="shared" si="3"/>
        <v>3.8317036076102539E-14</v>
      </c>
      <c r="W58" s="92">
        <v>17325192000000</v>
      </c>
      <c r="X58" s="92">
        <v>21787564000000</v>
      </c>
      <c r="Y58" s="92">
        <f t="shared" si="4"/>
        <v>-4462372000000</v>
      </c>
      <c r="Z58" s="144">
        <f t="shared" si="14"/>
        <v>-0.17098486890898984</v>
      </c>
      <c r="AA58" s="92">
        <v>7863615000000</v>
      </c>
      <c r="AB58" s="145">
        <f t="shared" si="6"/>
        <v>0.30131041964358107</v>
      </c>
      <c r="AC58" s="135">
        <v>0.81200000000000006</v>
      </c>
      <c r="AD58" s="135">
        <v>-1.423</v>
      </c>
      <c r="AE58" s="135">
        <v>1.1839999999999999</v>
      </c>
      <c r="AF58" s="92">
        <v>1578867000000</v>
      </c>
      <c r="AG58" s="92">
        <v>2482837000000</v>
      </c>
      <c r="AH58" s="92">
        <f t="shared" si="7"/>
        <v>-903970000000</v>
      </c>
      <c r="AI58" s="146">
        <f t="shared" si="8"/>
        <v>-0.13634741780727541</v>
      </c>
      <c r="AJ58" s="159">
        <f t="shared" si="9"/>
        <v>3.1113433293795265E-14</v>
      </c>
      <c r="AK58" s="160">
        <f t="shared" si="10"/>
        <v>0.19402237553975291</v>
      </c>
      <c r="AL58" s="161">
        <f t="shared" si="11"/>
        <v>0.35675153685799998</v>
      </c>
      <c r="AM58" s="162">
        <f t="shared" si="12"/>
        <v>0.55077391239778395</v>
      </c>
      <c r="AN58" s="182">
        <f t="shared" si="13"/>
        <v>-0.59314109750416666</v>
      </c>
    </row>
    <row r="59" spans="1:40" ht="15.75" thickBot="1" x14ac:dyDescent="0.3">
      <c r="A59" s="15">
        <v>12</v>
      </c>
      <c r="B59" s="16" t="s">
        <v>41</v>
      </c>
      <c r="C59" s="17">
        <v>2017</v>
      </c>
      <c r="D59" s="87">
        <v>1462721816743</v>
      </c>
      <c r="E59" s="85">
        <v>1723852894286</v>
      </c>
      <c r="F59" s="184">
        <f t="shared" si="16"/>
        <v>0.84851893197582995</v>
      </c>
      <c r="N59" s="21"/>
      <c r="O59" s="22"/>
      <c r="P59" s="23">
        <v>2021</v>
      </c>
      <c r="Q59" s="93">
        <v>8036888000000</v>
      </c>
      <c r="R59" s="173">
        <v>10795075000000</v>
      </c>
      <c r="S59" s="152">
        <f t="shared" si="15"/>
        <v>-2758187000000</v>
      </c>
      <c r="T59" s="93">
        <v>24056755000000</v>
      </c>
      <c r="U59" s="153">
        <f t="shared" si="2"/>
        <v>-0.11465332710084963</v>
      </c>
      <c r="V59" s="176">
        <f t="shared" si="3"/>
        <v>4.1568366140819905E-14</v>
      </c>
      <c r="W59" s="93">
        <v>29261468000000</v>
      </c>
      <c r="X59" s="93">
        <v>17325192000000</v>
      </c>
      <c r="Y59" s="93">
        <f t="shared" si="4"/>
        <v>11936276000000</v>
      </c>
      <c r="Z59" s="155">
        <f t="shared" si="14"/>
        <v>0.49617149112588127</v>
      </c>
      <c r="AA59" s="93">
        <v>8321231000000</v>
      </c>
      <c r="AB59" s="156">
        <f t="shared" si="6"/>
        <v>0.34589997695034097</v>
      </c>
      <c r="AC59" s="135">
        <v>0.81200000000000006</v>
      </c>
      <c r="AD59" s="135">
        <v>-1.423</v>
      </c>
      <c r="AE59" s="135">
        <v>1.1839999999999999</v>
      </c>
      <c r="AF59" s="93">
        <v>3099840000000</v>
      </c>
      <c r="AG59" s="93">
        <v>1578867000000</v>
      </c>
      <c r="AH59" s="93">
        <f t="shared" si="7"/>
        <v>1520973000000</v>
      </c>
      <c r="AI59" s="158">
        <f t="shared" si="8"/>
        <v>0.43294712857158002</v>
      </c>
      <c r="AJ59" s="159">
        <f t="shared" si="9"/>
        <v>3.3753513306345764E-14</v>
      </c>
      <c r="AK59" s="160">
        <f t="shared" si="10"/>
        <v>-0.61608376395735842</v>
      </c>
      <c r="AL59" s="161">
        <f t="shared" si="11"/>
        <v>0.40954557270920366</v>
      </c>
      <c r="AM59" s="162">
        <f t="shared" si="12"/>
        <v>-0.20653819124812101</v>
      </c>
      <c r="AN59" s="182">
        <f t="shared" si="13"/>
        <v>9.1884864147271372E-2</v>
      </c>
    </row>
    <row r="60" spans="1:40" ht="15.75" thickBot="1" x14ac:dyDescent="0.3">
      <c r="A60" s="20"/>
      <c r="B60" s="4"/>
      <c r="C60" s="2">
        <v>2018</v>
      </c>
      <c r="D60" s="78">
        <v>716128002645</v>
      </c>
      <c r="E60" s="80">
        <v>1958993059360</v>
      </c>
      <c r="F60" s="184">
        <f t="shared" si="16"/>
        <v>0.36555923423177311</v>
      </c>
      <c r="N60" s="15">
        <v>12</v>
      </c>
      <c r="O60" s="16" t="s">
        <v>41</v>
      </c>
      <c r="P60" s="17">
        <v>2017</v>
      </c>
      <c r="Q60" s="91">
        <v>1723852894286</v>
      </c>
      <c r="R60" s="129">
        <v>1462721816743</v>
      </c>
      <c r="S60" s="163">
        <f t="shared" si="15"/>
        <v>261131077543</v>
      </c>
      <c r="T60" s="91">
        <v>31215671256566</v>
      </c>
      <c r="U60" s="131">
        <f t="shared" si="2"/>
        <v>8.3653840212733824E-3</v>
      </c>
      <c r="V60" s="174">
        <f>1/T60</f>
        <v>3.2035191291606677E-14</v>
      </c>
      <c r="W60" s="91">
        <v>21502259604154</v>
      </c>
      <c r="X60" s="91">
        <v>16458884219698</v>
      </c>
      <c r="Y60" s="91">
        <f t="shared" si="4"/>
        <v>5043375384456</v>
      </c>
      <c r="Z60" s="133">
        <f t="shared" si="14"/>
        <v>0.16156549519642832</v>
      </c>
      <c r="AA60" s="91">
        <v>5789644335276</v>
      </c>
      <c r="AB60" s="134">
        <f t="shared" si="6"/>
        <v>0.18547236379093365</v>
      </c>
      <c r="AC60" s="135">
        <v>-1.4450000000000001</v>
      </c>
      <c r="AD60" s="135">
        <v>-0.28799999999999998</v>
      </c>
      <c r="AE60" s="135">
        <v>1.992</v>
      </c>
      <c r="AF60" s="91">
        <v>678141172159</v>
      </c>
      <c r="AG60" s="91">
        <v>466151523406</v>
      </c>
      <c r="AH60" s="91">
        <f t="shared" si="7"/>
        <v>211989648753</v>
      </c>
      <c r="AI60" s="136">
        <f t="shared" si="8"/>
        <v>0.15477436624678548</v>
      </c>
      <c r="AJ60" s="159">
        <f t="shared" si="9"/>
        <v>-4.6290851416371649E-14</v>
      </c>
      <c r="AK60" s="160">
        <f t="shared" si="10"/>
        <v>-4.4575017479074212E-2</v>
      </c>
      <c r="AL60" s="161">
        <f t="shared" si="11"/>
        <v>0.36946094867153983</v>
      </c>
      <c r="AM60" s="162">
        <f t="shared" si="12"/>
        <v>0.32488593119241932</v>
      </c>
      <c r="AN60" s="182">
        <f t="shared" si="13"/>
        <v>-0.31652054717114592</v>
      </c>
    </row>
    <row r="61" spans="1:40" ht="15.75" thickBot="1" x14ac:dyDescent="0.3">
      <c r="A61" s="20"/>
      <c r="B61" s="4"/>
      <c r="C61" s="2">
        <v>2019</v>
      </c>
      <c r="D61" s="78">
        <v>300140201059</v>
      </c>
      <c r="E61" s="80">
        <v>1208270555330</v>
      </c>
      <c r="F61" s="184">
        <f t="shared" si="16"/>
        <v>0.24840479620644768</v>
      </c>
      <c r="N61" s="20"/>
      <c r="O61" s="4"/>
      <c r="P61" s="2">
        <v>2018</v>
      </c>
      <c r="Q61" s="92">
        <v>1958993059360</v>
      </c>
      <c r="R61" s="106">
        <v>716128002645</v>
      </c>
      <c r="S61" s="165">
        <f t="shared" si="15"/>
        <v>1242865056715</v>
      </c>
      <c r="T61" s="92">
        <v>41782780915111</v>
      </c>
      <c r="U61" s="142">
        <f t="shared" si="2"/>
        <v>2.9745867304526642E-2</v>
      </c>
      <c r="V61" s="175">
        <f t="shared" si="3"/>
        <v>2.3933304057278386E-14</v>
      </c>
      <c r="W61" s="92">
        <v>25119560112231</v>
      </c>
      <c r="X61" s="92">
        <v>21502259604154</v>
      </c>
      <c r="Y61" s="92">
        <f t="shared" si="4"/>
        <v>3617300508077</v>
      </c>
      <c r="Z61" s="144">
        <f t="shared" si="14"/>
        <v>8.6573952926354433E-2</v>
      </c>
      <c r="AA61" s="92">
        <v>6605378728189</v>
      </c>
      <c r="AB61" s="145">
        <f t="shared" si="6"/>
        <v>0.15808853751522614</v>
      </c>
      <c r="AC61" s="135">
        <v>-1.4450000000000001</v>
      </c>
      <c r="AD61" s="135">
        <v>-0.28799999999999998</v>
      </c>
      <c r="AE61" s="135">
        <v>1.992</v>
      </c>
      <c r="AF61" s="92">
        <v>1433589537909</v>
      </c>
      <c r="AG61" s="92">
        <v>667906973164</v>
      </c>
      <c r="AH61" s="92">
        <f t="shared" si="7"/>
        <v>765682564745</v>
      </c>
      <c r="AI61" s="146">
        <f t="shared" si="8"/>
        <v>6.8248639292955604E-2</v>
      </c>
      <c r="AJ61" s="159">
        <f t="shared" si="9"/>
        <v>-3.4583624362767267E-14</v>
      </c>
      <c r="AK61" s="160">
        <f t="shared" si="10"/>
        <v>-1.9655608116371213E-2</v>
      </c>
      <c r="AL61" s="161">
        <f t="shared" si="11"/>
        <v>0.31491236673033046</v>
      </c>
      <c r="AM61" s="162">
        <f t="shared" si="12"/>
        <v>0.29525675861392464</v>
      </c>
      <c r="AN61" s="182">
        <f t="shared" si="13"/>
        <v>-0.26551089130939798</v>
      </c>
    </row>
    <row r="62" spans="1:40" ht="15.75" thickBot="1" x14ac:dyDescent="0.3">
      <c r="A62" s="20"/>
      <c r="B62" s="4"/>
      <c r="C62" s="2">
        <v>2020</v>
      </c>
      <c r="D62" s="78">
        <v>-268989679129</v>
      </c>
      <c r="E62" s="80">
        <v>311959334548</v>
      </c>
      <c r="F62" s="184">
        <f t="shared" si="16"/>
        <v>-0.86225879254019111</v>
      </c>
      <c r="N62" s="20"/>
      <c r="O62" s="4"/>
      <c r="P62" s="2">
        <v>2019</v>
      </c>
      <c r="Q62" s="92">
        <v>1208270555330</v>
      </c>
      <c r="R62" s="106">
        <v>300140201059</v>
      </c>
      <c r="S62" s="165">
        <f t="shared" si="15"/>
        <v>908130354271</v>
      </c>
      <c r="T62" s="92">
        <v>52549150902972</v>
      </c>
      <c r="U62" s="142">
        <f t="shared" si="2"/>
        <v>1.7281541921539197E-2</v>
      </c>
      <c r="V62" s="175">
        <f t="shared" si="3"/>
        <v>1.9029803199797152E-14</v>
      </c>
      <c r="W62" s="92">
        <v>24659998995266</v>
      </c>
      <c r="X62" s="92">
        <v>25119560112231</v>
      </c>
      <c r="Y62" s="92">
        <f t="shared" si="4"/>
        <v>-459561116965</v>
      </c>
      <c r="Z62" s="144">
        <f t="shared" si="14"/>
        <v>-8.745357614122911E-3</v>
      </c>
      <c r="AA62" s="92">
        <v>7424558967269</v>
      </c>
      <c r="AB62" s="145">
        <f t="shared" si="6"/>
        <v>0.14128789599241826</v>
      </c>
      <c r="AC62" s="135">
        <v>-1.4450000000000001</v>
      </c>
      <c r="AD62" s="135">
        <v>-0.28799999999999998</v>
      </c>
      <c r="AE62" s="135">
        <v>1.992</v>
      </c>
      <c r="AF62" s="92">
        <v>1244833545089</v>
      </c>
      <c r="AG62" s="92">
        <v>1448006145116</v>
      </c>
      <c r="AH62" s="92">
        <f t="shared" si="7"/>
        <v>-203172600027</v>
      </c>
      <c r="AI62" s="146">
        <f t="shared" si="8"/>
        <v>-4.8790230200179991E-3</v>
      </c>
      <c r="AJ62" s="159">
        <f t="shared" si="9"/>
        <v>-2.7498065623706887E-14</v>
      </c>
      <c r="AK62" s="160">
        <f t="shared" si="10"/>
        <v>1.4051586297651837E-3</v>
      </c>
      <c r="AL62" s="161">
        <f t="shared" si="11"/>
        <v>0.28144548881689718</v>
      </c>
      <c r="AM62" s="162">
        <f t="shared" si="12"/>
        <v>0.28285064744663485</v>
      </c>
      <c r="AN62" s="182">
        <f t="shared" si="13"/>
        <v>-0.26556910552509566</v>
      </c>
    </row>
    <row r="63" spans="1:40" ht="15.75" thickBot="1" x14ac:dyDescent="0.3">
      <c r="A63" s="21"/>
      <c r="B63" s="22"/>
      <c r="C63" s="23">
        <v>2021</v>
      </c>
      <c r="D63" s="88">
        <v>468698302439</v>
      </c>
      <c r="E63" s="86">
        <v>361421984159</v>
      </c>
      <c r="F63" s="184">
        <f t="shared" si="16"/>
        <v>1.2968173574986686</v>
      </c>
      <c r="N63" s="20"/>
      <c r="O63" s="4"/>
      <c r="P63" s="2">
        <v>2020</v>
      </c>
      <c r="Q63" s="92">
        <v>311959334548</v>
      </c>
      <c r="R63" s="106">
        <v>-268989679129</v>
      </c>
      <c r="S63" s="165">
        <f t="shared" si="15"/>
        <v>580949013677</v>
      </c>
      <c r="T63" s="92">
        <v>55998085160210</v>
      </c>
      <c r="U63" s="142">
        <f t="shared" si="2"/>
        <v>1.0374444269208674E-2</v>
      </c>
      <c r="V63" s="175">
        <f t="shared" si="3"/>
        <v>1.7857753477444974E-14</v>
      </c>
      <c r="W63" s="92">
        <v>15831388462166</v>
      </c>
      <c r="X63" s="92">
        <v>24659998995266</v>
      </c>
      <c r="Y63" s="92">
        <f t="shared" si="4"/>
        <v>-8828610533100</v>
      </c>
      <c r="Z63" s="144">
        <f t="shared" si="14"/>
        <v>-0.15765915044847387</v>
      </c>
      <c r="AA63" s="92">
        <v>5951266581112</v>
      </c>
      <c r="AB63" s="145">
        <f t="shared" si="6"/>
        <v>0.10627625148405488</v>
      </c>
      <c r="AC63" s="135">
        <v>-1.4450000000000001</v>
      </c>
      <c r="AD63" s="135">
        <v>-0.28799999999999998</v>
      </c>
      <c r="AE63" s="135">
        <v>1.992</v>
      </c>
      <c r="AF63" s="92">
        <v>1111739517145</v>
      </c>
      <c r="AG63" s="92">
        <v>1244833545089</v>
      </c>
      <c r="AH63" s="92">
        <f t="shared" si="7"/>
        <v>-133094027944</v>
      </c>
      <c r="AI63" s="146">
        <f t="shared" si="8"/>
        <v>-0.15528239010812975</v>
      </c>
      <c r="AJ63" s="159">
        <f t="shared" si="9"/>
        <v>-2.5804453774907989E-14</v>
      </c>
      <c r="AK63" s="160">
        <f t="shared" si="10"/>
        <v>4.4721328351141364E-2</v>
      </c>
      <c r="AL63" s="161">
        <f t="shared" si="11"/>
        <v>0.21170229295623733</v>
      </c>
      <c r="AM63" s="162">
        <f t="shared" si="12"/>
        <v>0.25642362130735286</v>
      </c>
      <c r="AN63" s="182">
        <f t="shared" si="13"/>
        <v>-0.24604917703814419</v>
      </c>
    </row>
    <row r="64" spans="1:40" ht="15.75" thickBot="1" x14ac:dyDescent="0.3">
      <c r="A64" s="15">
        <v>13</v>
      </c>
      <c r="B64" s="16" t="s">
        <v>42</v>
      </c>
      <c r="C64" s="17">
        <v>2017</v>
      </c>
      <c r="D64" s="87">
        <v>183236105000</v>
      </c>
      <c r="E64" s="85">
        <v>146648432000</v>
      </c>
      <c r="F64" s="184">
        <f t="shared" si="16"/>
        <v>1.2494924255310143</v>
      </c>
      <c r="N64" s="21"/>
      <c r="O64" s="22"/>
      <c r="P64" s="23">
        <v>2021</v>
      </c>
      <c r="Q64" s="93">
        <v>361421984159</v>
      </c>
      <c r="R64" s="173">
        <v>468698302439</v>
      </c>
      <c r="S64" s="152">
        <f t="shared" si="15"/>
        <v>-107276318280</v>
      </c>
      <c r="T64" s="93">
        <v>53408823346707</v>
      </c>
      <c r="U64" s="153">
        <f t="shared" si="2"/>
        <v>-2.0085879365588808E-3</v>
      </c>
      <c r="V64" s="176">
        <f t="shared" si="3"/>
        <v>1.8723498054028117E-14</v>
      </c>
      <c r="W64" s="93">
        <v>16763936677996</v>
      </c>
      <c r="X64" s="93">
        <v>15831388462166</v>
      </c>
      <c r="Y64" s="93">
        <f t="shared" si="4"/>
        <v>932548215830</v>
      </c>
      <c r="Z64" s="155">
        <f t="shared" si="14"/>
        <v>1.7460564704380399E-2</v>
      </c>
      <c r="AA64" s="93">
        <v>5592761676990</v>
      </c>
      <c r="AB64" s="156">
        <f t="shared" si="6"/>
        <v>0.10471606237576529</v>
      </c>
      <c r="AC64" s="135">
        <v>-1.4450000000000001</v>
      </c>
      <c r="AD64" s="135">
        <v>-0.28799999999999998</v>
      </c>
      <c r="AE64" s="135">
        <v>1.992</v>
      </c>
      <c r="AF64" s="93">
        <v>1217381692982</v>
      </c>
      <c r="AG64" s="93">
        <v>1111739517145</v>
      </c>
      <c r="AH64" s="93">
        <f t="shared" si="7"/>
        <v>105642175837</v>
      </c>
      <c r="AI64" s="158">
        <f t="shared" si="8"/>
        <v>1.5482573630673032E-2</v>
      </c>
      <c r="AJ64" s="159">
        <f t="shared" si="9"/>
        <v>-2.7055454688070629E-14</v>
      </c>
      <c r="AK64" s="160">
        <f t="shared" si="10"/>
        <v>-4.4589812056338328E-3</v>
      </c>
      <c r="AL64" s="161">
        <f t="shared" si="11"/>
        <v>0.20859439625252446</v>
      </c>
      <c r="AM64" s="162">
        <f t="shared" si="12"/>
        <v>0.20413541504686358</v>
      </c>
      <c r="AN64" s="182">
        <f t="shared" si="13"/>
        <v>-0.20614400298342248</v>
      </c>
    </row>
    <row r="65" spans="1:40" ht="15.75" thickBot="1" x14ac:dyDescent="0.3">
      <c r="A65" s="20"/>
      <c r="B65" s="4"/>
      <c r="C65" s="2">
        <v>2018</v>
      </c>
      <c r="D65" s="78">
        <v>64469290000</v>
      </c>
      <c r="E65" s="80">
        <v>76074721000</v>
      </c>
      <c r="F65" s="184">
        <f t="shared" si="16"/>
        <v>0.84744694627273098</v>
      </c>
      <c r="N65" s="15">
        <v>13</v>
      </c>
      <c r="O65" s="16" t="s">
        <v>42</v>
      </c>
      <c r="P65" s="17">
        <v>2017</v>
      </c>
      <c r="Q65" s="91">
        <v>146648432000</v>
      </c>
      <c r="R65" s="129">
        <v>183236105000</v>
      </c>
      <c r="S65" s="163">
        <f t="shared" si="15"/>
        <v>-36587673000</v>
      </c>
      <c r="T65" s="91">
        <v>4368876996000</v>
      </c>
      <c r="U65" s="131">
        <f t="shared" si="2"/>
        <v>-8.3746173292355147E-3</v>
      </c>
      <c r="V65" s="174">
        <f t="shared" si="3"/>
        <v>2.2889177262613872E-13</v>
      </c>
      <c r="W65" s="91">
        <v>1551524990000</v>
      </c>
      <c r="X65" s="91">
        <v>1522808093000</v>
      </c>
      <c r="Y65" s="91">
        <f t="shared" si="4"/>
        <v>28716897000</v>
      </c>
      <c r="Z65" s="133">
        <f t="shared" si="14"/>
        <v>6.5730614586522454E-3</v>
      </c>
      <c r="AA65" s="91">
        <v>3844488329000</v>
      </c>
      <c r="AB65" s="134">
        <f>AA65/T65</f>
        <v>0.87997174846531201</v>
      </c>
      <c r="AC65" s="135">
        <v>-1.054</v>
      </c>
      <c r="AD65" s="135">
        <v>-0.72699999999999998</v>
      </c>
      <c r="AE65" s="135">
        <v>1.401</v>
      </c>
      <c r="AF65" s="91">
        <v>395770160000</v>
      </c>
      <c r="AG65" s="91">
        <v>211658744000</v>
      </c>
      <c r="AH65" s="91">
        <f t="shared" si="7"/>
        <v>184111416000</v>
      </c>
      <c r="AI65" s="136">
        <f t="shared" si="8"/>
        <v>-3.5568526910296196E-2</v>
      </c>
      <c r="AJ65" s="159">
        <f t="shared" si="9"/>
        <v>-2.4125192834795023E-13</v>
      </c>
      <c r="AK65" s="160">
        <f t="shared" si="10"/>
        <v>2.5858319063785332E-2</v>
      </c>
      <c r="AL65" s="161">
        <f t="shared" si="11"/>
        <v>1.2328404195999021</v>
      </c>
      <c r="AM65" s="162">
        <f t="shared" si="12"/>
        <v>1.2586987386634463</v>
      </c>
      <c r="AN65" s="182">
        <f t="shared" si="13"/>
        <v>-1.2670733559926819</v>
      </c>
    </row>
    <row r="66" spans="1:40" ht="15.75" thickBot="1" x14ac:dyDescent="0.3">
      <c r="A66" s="20"/>
      <c r="B66" s="4"/>
      <c r="C66" s="2">
        <v>2019</v>
      </c>
      <c r="D66" s="78">
        <v>87929949000</v>
      </c>
      <c r="E66" s="80">
        <v>30073855000</v>
      </c>
      <c r="F66" s="184">
        <f t="shared" si="16"/>
        <v>2.9238003907380681</v>
      </c>
      <c r="N66" s="20"/>
      <c r="O66" s="4"/>
      <c r="P66" s="2">
        <v>2018</v>
      </c>
      <c r="Q66" s="92">
        <v>76074721000</v>
      </c>
      <c r="R66" s="106">
        <v>64469290000</v>
      </c>
      <c r="S66" s="165">
        <f t="shared" si="15"/>
        <v>11605431000</v>
      </c>
      <c r="T66" s="92">
        <v>5060337247000</v>
      </c>
      <c r="U66" s="142">
        <f t="shared" si="2"/>
        <v>2.2934105838262522E-3</v>
      </c>
      <c r="V66" s="175">
        <f t="shared" si="3"/>
        <v>1.9761528751721951E-13</v>
      </c>
      <c r="W66" s="92">
        <v>1995807528000</v>
      </c>
      <c r="X66" s="92">
        <v>1551524990000</v>
      </c>
      <c r="Y66" s="92">
        <f t="shared" si="4"/>
        <v>444282538000</v>
      </c>
      <c r="Z66" s="144">
        <f t="shared" si="14"/>
        <v>8.7797021485749999E-2</v>
      </c>
      <c r="AA66" s="92">
        <v>4012558978000</v>
      </c>
      <c r="AB66" s="145">
        <f t="shared" si="6"/>
        <v>0.79294299611727048</v>
      </c>
      <c r="AC66" s="135">
        <v>-1.054</v>
      </c>
      <c r="AD66" s="135">
        <v>-0.72699999999999998</v>
      </c>
      <c r="AE66" s="135">
        <v>1.401</v>
      </c>
      <c r="AF66" s="92">
        <v>462281374000</v>
      </c>
      <c r="AG66" s="92">
        <v>395770160000</v>
      </c>
      <c r="AH66" s="92">
        <f t="shared" si="7"/>
        <v>66511214000</v>
      </c>
      <c r="AI66" s="146">
        <f t="shared" si="8"/>
        <v>7.4653388808020679E-2</v>
      </c>
      <c r="AJ66" s="159">
        <f t="shared" si="9"/>
        <v>-2.0828651304314938E-13</v>
      </c>
      <c r="AK66" s="160">
        <f t="shared" si="10"/>
        <v>-5.4273013663431034E-2</v>
      </c>
      <c r="AL66" s="161">
        <f t="shared" si="11"/>
        <v>1.1109131375602959</v>
      </c>
      <c r="AM66" s="162">
        <f t="shared" si="12"/>
        <v>1.0566401238966565</v>
      </c>
      <c r="AN66" s="182">
        <f t="shared" si="13"/>
        <v>-1.0543467133128304</v>
      </c>
    </row>
    <row r="67" spans="1:40" ht="15.75" thickBot="1" x14ac:dyDescent="0.3">
      <c r="A67" s="20"/>
      <c r="B67" s="4"/>
      <c r="C67" s="2">
        <v>2020</v>
      </c>
      <c r="D67" s="78">
        <v>393019308000</v>
      </c>
      <c r="E67" s="80">
        <v>10981673000</v>
      </c>
      <c r="F67" s="184">
        <f t="shared" si="16"/>
        <v>35.788655152998999</v>
      </c>
      <c r="N67" s="20"/>
      <c r="O67" s="4"/>
      <c r="P67" s="2">
        <v>2019</v>
      </c>
      <c r="Q67" s="92">
        <v>30073855000</v>
      </c>
      <c r="R67" s="106">
        <v>87929949000</v>
      </c>
      <c r="S67" s="165">
        <f t="shared" si="15"/>
        <v>-57856094000</v>
      </c>
      <c r="T67" s="92">
        <v>5538079503000</v>
      </c>
      <c r="U67" s="142">
        <f t="shared" si="2"/>
        <v>-1.0446959811367663E-2</v>
      </c>
      <c r="V67" s="175">
        <f t="shared" si="3"/>
        <v>1.8056801088866564E-13</v>
      </c>
      <c r="W67" s="92">
        <v>1999516771000</v>
      </c>
      <c r="X67" s="92">
        <v>1995807528000</v>
      </c>
      <c r="Y67" s="92">
        <f t="shared" si="4"/>
        <v>3709243000</v>
      </c>
      <c r="Z67" s="144">
        <f t="shared" si="14"/>
        <v>6.6977063041270682E-4</v>
      </c>
      <c r="AA67" s="92">
        <v>4171966909000</v>
      </c>
      <c r="AB67" s="145">
        <f t="shared" si="6"/>
        <v>0.75332376625146469</v>
      </c>
      <c r="AC67" s="135">
        <v>-1.054</v>
      </c>
      <c r="AD67" s="135">
        <v>-0.72699999999999998</v>
      </c>
      <c r="AE67" s="135">
        <v>1.401</v>
      </c>
      <c r="AF67" s="92">
        <v>476667542000</v>
      </c>
      <c r="AG67" s="92">
        <v>462281374000</v>
      </c>
      <c r="AH67" s="92">
        <f t="shared" si="7"/>
        <v>14386168000</v>
      </c>
      <c r="AI67" s="146">
        <f t="shared" si="8"/>
        <v>-1.9279111096574663E-3</v>
      </c>
      <c r="AJ67" s="159">
        <f t="shared" si="9"/>
        <v>-1.903186834766536E-13</v>
      </c>
      <c r="AK67" s="160">
        <f t="shared" si="10"/>
        <v>1.401591376720978E-3</v>
      </c>
      <c r="AL67" s="161">
        <f t="shared" si="11"/>
        <v>1.0554065965183022</v>
      </c>
      <c r="AM67" s="162">
        <f t="shared" si="12"/>
        <v>1.0568081878948328</v>
      </c>
      <c r="AN67" s="182">
        <f t="shared" si="13"/>
        <v>-1.0672551477062004</v>
      </c>
    </row>
    <row r="68" spans="1:40" ht="15.75" thickBot="1" x14ac:dyDescent="0.3">
      <c r="A68" s="21"/>
      <c r="B68" s="22"/>
      <c r="C68" s="23">
        <v>2021</v>
      </c>
      <c r="D68" s="88">
        <v>374742047000</v>
      </c>
      <c r="E68" s="86">
        <v>51817305000</v>
      </c>
      <c r="F68" s="184">
        <f t="shared" si="16"/>
        <v>7.2319864377354248</v>
      </c>
      <c r="N68" s="20"/>
      <c r="O68" s="4"/>
      <c r="P68" s="2">
        <v>2020</v>
      </c>
      <c r="Q68" s="92">
        <v>10981673000</v>
      </c>
      <c r="R68" s="106">
        <v>393019308000</v>
      </c>
      <c r="S68" s="165">
        <f t="shared" si="15"/>
        <v>-382037635000</v>
      </c>
      <c r="T68" s="92">
        <v>5571270204000</v>
      </c>
      <c r="U68" s="142">
        <f t="shared" si="2"/>
        <v>-6.8572806740859346E-2</v>
      </c>
      <c r="V68" s="175">
        <f t="shared" si="3"/>
        <v>1.794922815414752E-13</v>
      </c>
      <c r="W68" s="92">
        <v>1721907150000</v>
      </c>
      <c r="X68" s="92">
        <v>1999516771000</v>
      </c>
      <c r="Y68" s="92">
        <f t="shared" si="4"/>
        <v>-277609621000</v>
      </c>
      <c r="Z68" s="144">
        <f t="shared" si="14"/>
        <v>-4.982878425115423E-2</v>
      </c>
      <c r="AA68" s="92">
        <v>4242524144000</v>
      </c>
      <c r="AB68" s="145">
        <f t="shared" si="6"/>
        <v>0.76150033810135409</v>
      </c>
      <c r="AC68" s="135">
        <v>-1.054</v>
      </c>
      <c r="AD68" s="135">
        <v>-0.72699999999999998</v>
      </c>
      <c r="AE68" s="135">
        <v>1.401</v>
      </c>
      <c r="AF68" s="92">
        <v>443455943000</v>
      </c>
      <c r="AG68" s="92">
        <v>476667542000</v>
      </c>
      <c r="AH68" s="92">
        <f t="shared" si="7"/>
        <v>-33211599000</v>
      </c>
      <c r="AI68" s="146">
        <f t="shared" si="8"/>
        <v>-4.3867558573003652E-2</v>
      </c>
      <c r="AJ68" s="159">
        <f t="shared" si="9"/>
        <v>-1.8918486474471488E-13</v>
      </c>
      <c r="AK68" s="160">
        <f t="shared" si="10"/>
        <v>3.1891715082573657E-2</v>
      </c>
      <c r="AL68" s="161">
        <f t="shared" si="11"/>
        <v>1.0668619736799971</v>
      </c>
      <c r="AM68" s="162">
        <f t="shared" si="12"/>
        <v>1.0987536887623817</v>
      </c>
      <c r="AN68" s="182">
        <f t="shared" si="13"/>
        <v>-1.167326495503241</v>
      </c>
    </row>
    <row r="69" spans="1:40" ht="15.75" thickBot="1" x14ac:dyDescent="0.3">
      <c r="A69" s="12">
        <v>14</v>
      </c>
      <c r="B69" s="16" t="s">
        <v>43</v>
      </c>
      <c r="C69" s="17">
        <v>2017</v>
      </c>
      <c r="D69" s="87">
        <v>2745186809000</v>
      </c>
      <c r="E69" s="85">
        <v>2043025914000</v>
      </c>
      <c r="F69" s="184">
        <f t="shared" si="16"/>
        <v>1.3436867296632831</v>
      </c>
      <c r="N69" s="21"/>
      <c r="O69" s="22"/>
      <c r="P69" s="23">
        <v>2021</v>
      </c>
      <c r="Q69" s="93">
        <v>51817305000</v>
      </c>
      <c r="R69" s="173">
        <v>374742047000</v>
      </c>
      <c r="S69" s="152">
        <f t="shared" si="15"/>
        <v>-322924742000</v>
      </c>
      <c r="T69" s="93">
        <v>5737175560000</v>
      </c>
      <c r="U69" s="153">
        <f t="shared" si="2"/>
        <v>-5.6286362274052495E-2</v>
      </c>
      <c r="V69" s="176">
        <f t="shared" si="3"/>
        <v>1.7430179528966688E-13</v>
      </c>
      <c r="W69" s="93">
        <v>1751585770000</v>
      </c>
      <c r="X69" s="93">
        <v>1721907150000</v>
      </c>
      <c r="Y69" s="93">
        <f t="shared" si="4"/>
        <v>29678620000</v>
      </c>
      <c r="Z69" s="155">
        <f t="shared" si="14"/>
        <v>5.1730367477198138E-3</v>
      </c>
      <c r="AA69" s="93">
        <v>4132635897000</v>
      </c>
      <c r="AB69" s="156">
        <f t="shared" si="6"/>
        <v>0.72032585612562294</v>
      </c>
      <c r="AC69" s="135">
        <v>-1.054</v>
      </c>
      <c r="AD69" s="135">
        <v>-0.72699999999999998</v>
      </c>
      <c r="AE69" s="135">
        <v>1.401</v>
      </c>
      <c r="AF69" s="93">
        <v>466029285000</v>
      </c>
      <c r="AG69" s="93">
        <v>443455943000</v>
      </c>
      <c r="AH69" s="93">
        <f t="shared" si="7"/>
        <v>22573342000</v>
      </c>
      <c r="AI69" s="158">
        <f t="shared" si="8"/>
        <v>1.2384627114321739E-3</v>
      </c>
      <c r="AJ69" s="159">
        <f t="shared" si="9"/>
        <v>-1.8371409223530891E-13</v>
      </c>
      <c r="AK69" s="160">
        <f t="shared" si="10"/>
        <v>-9.0036239121119043E-4</v>
      </c>
      <c r="AL69" s="161">
        <f t="shared" si="11"/>
        <v>1.0091765244319977</v>
      </c>
      <c r="AM69" s="162">
        <f t="shared" si="12"/>
        <v>1.0082761620406027</v>
      </c>
      <c r="AN69" s="182">
        <f t="shared" si="13"/>
        <v>-1.0645625243146553</v>
      </c>
    </row>
    <row r="70" spans="1:40" ht="15.75" thickBot="1" x14ac:dyDescent="0.3">
      <c r="A70" s="2"/>
      <c r="B70" s="4"/>
      <c r="C70" s="2">
        <v>2018</v>
      </c>
      <c r="D70" s="78">
        <v>4462460482000</v>
      </c>
      <c r="E70" s="80">
        <v>3085704236000</v>
      </c>
      <c r="F70" s="184">
        <f t="shared" si="16"/>
        <v>1.4461724587657467</v>
      </c>
      <c r="N70" s="15">
        <v>14</v>
      </c>
      <c r="O70" s="16" t="s">
        <v>43</v>
      </c>
      <c r="P70" s="17">
        <v>2017</v>
      </c>
      <c r="Q70" s="91">
        <v>2043025914000</v>
      </c>
      <c r="R70" s="129">
        <v>2745186809000</v>
      </c>
      <c r="S70" s="163">
        <f t="shared" si="15"/>
        <v>-702160895000</v>
      </c>
      <c r="T70" s="91">
        <v>44226895982000</v>
      </c>
      <c r="U70" s="131">
        <f t="shared" si="2"/>
        <v>-1.58763322500809E-2</v>
      </c>
      <c r="V70" s="174">
        <f>1/T70</f>
        <v>2.2610675648749852E-14</v>
      </c>
      <c r="W70" s="91">
        <v>27813664176000</v>
      </c>
      <c r="X70" s="91">
        <v>26134306138000</v>
      </c>
      <c r="Y70" s="91">
        <f t="shared" si="4"/>
        <v>1679358038000</v>
      </c>
      <c r="Z70" s="133">
        <f t="shared" si="14"/>
        <v>3.7971419895338927E-2</v>
      </c>
      <c r="AA70" s="91">
        <v>32523309598000</v>
      </c>
      <c r="AB70" s="134">
        <f t="shared" si="6"/>
        <v>0.73537400434425093</v>
      </c>
      <c r="AC70" s="135">
        <v>1.085</v>
      </c>
      <c r="AD70" s="135">
        <v>-0.42499999999999999</v>
      </c>
      <c r="AE70" s="135">
        <v>-0.4</v>
      </c>
      <c r="AF70" s="91">
        <v>4031171228000</v>
      </c>
      <c r="AG70" s="91">
        <v>3199717689000</v>
      </c>
      <c r="AH70" s="91">
        <f t="shared" si="7"/>
        <v>831453539000</v>
      </c>
      <c r="AI70" s="136">
        <f t="shared" si="8"/>
        <v>1.917169360800474E-2</v>
      </c>
      <c r="AJ70" s="159">
        <f t="shared" ref="AJ70:AJ89" si="17">AC70*V70</f>
        <v>2.4532583078893587E-14</v>
      </c>
      <c r="AK70" s="160">
        <f t="shared" ref="AK70:AK89" si="18">AD70*AI70</f>
        <v>-8.1479697834020148E-3</v>
      </c>
      <c r="AL70" s="161">
        <f t="shared" ref="AL70:AL89" si="19">AE70*AB70</f>
        <v>-0.29414960173770038</v>
      </c>
      <c r="AM70" s="162">
        <f t="shared" ref="AM70:AM89" si="20">AJ70+AK70+AL70</f>
        <v>-0.30229757152107789</v>
      </c>
      <c r="AN70" s="182">
        <f t="shared" ref="AN70:AN89" si="21">U70-AM70</f>
        <v>0.286421239270997</v>
      </c>
    </row>
    <row r="71" spans="1:40" ht="15.75" thickBot="1" x14ac:dyDescent="0.3">
      <c r="A71" s="2"/>
      <c r="B71" s="4"/>
      <c r="C71" s="2">
        <v>2019</v>
      </c>
      <c r="D71" s="78">
        <v>5608931000000</v>
      </c>
      <c r="E71" s="80">
        <v>2371233000000</v>
      </c>
      <c r="F71" s="184">
        <f t="shared" si="16"/>
        <v>2.3654069422954218</v>
      </c>
      <c r="N71" s="20"/>
      <c r="O71" s="4"/>
      <c r="P71" s="2">
        <v>2018</v>
      </c>
      <c r="Q71" s="92">
        <v>3085704236000</v>
      </c>
      <c r="R71" s="106">
        <v>4462460482000</v>
      </c>
      <c r="S71" s="165">
        <f>Q71-R71</f>
        <v>-1376756246000</v>
      </c>
      <c r="T71" s="92">
        <v>49068650213000</v>
      </c>
      <c r="U71" s="142">
        <f t="shared" ref="U71:U89" si="22">S71/T71</f>
        <v>-2.8057756633282104E-2</v>
      </c>
      <c r="V71" s="175">
        <f t="shared" ref="V71:V89" si="23">1/T71</f>
        <v>2.0379610925899589E-14</v>
      </c>
      <c r="W71" s="92">
        <v>30687625970000</v>
      </c>
      <c r="X71" s="92">
        <v>27813664176000</v>
      </c>
      <c r="Y71" s="92">
        <f t="shared" ref="Y71:Y89" si="24">W71-X71</f>
        <v>2873961794000</v>
      </c>
      <c r="Z71" s="144">
        <f t="shared" si="14"/>
        <v>5.8570223177620381E-2</v>
      </c>
      <c r="AA71" s="92">
        <v>32748895968000</v>
      </c>
      <c r="AB71" s="145">
        <f t="shared" ref="AB71:AB89" si="25">AA71/T71</f>
        <v>0.66740975808060177</v>
      </c>
      <c r="AC71" s="135">
        <v>1.085</v>
      </c>
      <c r="AD71" s="135">
        <v>-0.42499999999999999</v>
      </c>
      <c r="AE71" s="135">
        <v>-0.4</v>
      </c>
      <c r="AF71" s="92">
        <v>4585339434000</v>
      </c>
      <c r="AG71" s="92">
        <v>4031171228000</v>
      </c>
      <c r="AH71" s="92">
        <f t="shared" ref="AH71:AH89" si="26">AF71-AG71</f>
        <v>554168206000</v>
      </c>
      <c r="AI71" s="146">
        <f t="shared" ref="AI71:AI89" si="27">(Y71-AH71)/T71</f>
        <v>4.7276490751836611E-2</v>
      </c>
      <c r="AJ71" s="159">
        <f t="shared" si="17"/>
        <v>2.2111877854601054E-14</v>
      </c>
      <c r="AK71" s="160">
        <f t="shared" si="18"/>
        <v>-2.009250856953056E-2</v>
      </c>
      <c r="AL71" s="161">
        <f t="shared" si="19"/>
        <v>-0.26696390323224073</v>
      </c>
      <c r="AM71" s="162">
        <f t="shared" si="20"/>
        <v>-0.28705641180174918</v>
      </c>
      <c r="AN71" s="182">
        <f t="shared" si="21"/>
        <v>0.2589986551684671</v>
      </c>
    </row>
    <row r="72" spans="1:40" ht="15.75" thickBot="1" x14ac:dyDescent="0.3">
      <c r="A72" s="2"/>
      <c r="B72" s="4"/>
      <c r="C72" s="2">
        <v>2020</v>
      </c>
      <c r="D72" s="78">
        <v>7221257000000</v>
      </c>
      <c r="E72" s="80">
        <v>2674343000000</v>
      </c>
      <c r="F72" s="184">
        <f t="shared" si="16"/>
        <v>2.7001985160467448</v>
      </c>
      <c r="N72" s="20"/>
      <c r="O72" s="4"/>
      <c r="P72" s="2">
        <v>2019</v>
      </c>
      <c r="Q72" s="92">
        <v>2371233000000</v>
      </c>
      <c r="R72" s="106">
        <v>5608931000000</v>
      </c>
      <c r="S72" s="165">
        <f t="shared" si="15"/>
        <v>-3237698000000</v>
      </c>
      <c r="T72" s="92">
        <v>50783836000000</v>
      </c>
      <c r="U72" s="142">
        <f t="shared" si="22"/>
        <v>-6.3754498577066929E-2</v>
      </c>
      <c r="V72" s="175">
        <f t="shared" si="23"/>
        <v>1.9691304926236767E-14</v>
      </c>
      <c r="W72" s="92">
        <v>40368107000000</v>
      </c>
      <c r="X72" s="92">
        <v>30687626000000</v>
      </c>
      <c r="Y72" s="92">
        <f t="shared" si="24"/>
        <v>9680481000000</v>
      </c>
      <c r="Z72" s="144">
        <f t="shared" si="14"/>
        <v>0.1906213032036414</v>
      </c>
      <c r="AA72" s="92">
        <v>56601702000000</v>
      </c>
      <c r="AB72" s="145">
        <f t="shared" si="25"/>
        <v>1.1145613734259854</v>
      </c>
      <c r="AC72" s="135">
        <v>1.085</v>
      </c>
      <c r="AD72" s="135">
        <v>-0.42499999999999999</v>
      </c>
      <c r="AE72" s="135">
        <v>-0.4</v>
      </c>
      <c r="AF72" s="92">
        <v>4995989000000</v>
      </c>
      <c r="AG72" s="92">
        <v>4598310000000</v>
      </c>
      <c r="AH72" s="92">
        <f t="shared" si="26"/>
        <v>397679000000</v>
      </c>
      <c r="AI72" s="146">
        <f t="shared" si="27"/>
        <v>0.18279048475188051</v>
      </c>
      <c r="AJ72" s="159">
        <f t="shared" si="17"/>
        <v>2.1365065844966892E-14</v>
      </c>
      <c r="AK72" s="160">
        <f t="shared" si="18"/>
        <v>-7.768595601954921E-2</v>
      </c>
      <c r="AL72" s="161">
        <f t="shared" si="19"/>
        <v>-0.44582454937039417</v>
      </c>
      <c r="AM72" s="162">
        <f t="shared" si="20"/>
        <v>-0.52351050538992205</v>
      </c>
      <c r="AN72" s="182">
        <f t="shared" si="21"/>
        <v>0.45975600681285511</v>
      </c>
    </row>
    <row r="73" spans="1:40" ht="15.75" thickBot="1" x14ac:dyDescent="0.3">
      <c r="A73" s="25"/>
      <c r="B73" s="22"/>
      <c r="C73" s="23">
        <v>2021</v>
      </c>
      <c r="D73" s="88">
        <v>6688789000000</v>
      </c>
      <c r="E73" s="86">
        <v>2082347000000</v>
      </c>
      <c r="F73" s="184">
        <f t="shared" si="16"/>
        <v>3.2121394753131924</v>
      </c>
      <c r="N73" s="20"/>
      <c r="O73" s="4"/>
      <c r="P73" s="2">
        <v>2020</v>
      </c>
      <c r="Q73" s="92">
        <v>2674343000000</v>
      </c>
      <c r="R73" s="106">
        <v>7221257000000</v>
      </c>
      <c r="S73" s="165">
        <f t="shared" si="15"/>
        <v>-4546914000000</v>
      </c>
      <c r="T73" s="92">
        <v>79807067000000</v>
      </c>
      <c r="U73" s="142">
        <f t="shared" si="22"/>
        <v>-5.6973826641192063E-2</v>
      </c>
      <c r="V73" s="175">
        <f t="shared" si="23"/>
        <v>1.2530218658455397E-14</v>
      </c>
      <c r="W73" s="92">
        <v>35171668000000</v>
      </c>
      <c r="X73" s="92">
        <v>40368107000000</v>
      </c>
      <c r="Y73" s="92">
        <f t="shared" si="24"/>
        <v>-5196439000000</v>
      </c>
      <c r="Z73" s="144">
        <f t="shared" si="14"/>
        <v>-6.5112516915325311E-2</v>
      </c>
      <c r="AA73" s="92">
        <v>56053483000000</v>
      </c>
      <c r="AB73" s="145">
        <f t="shared" si="25"/>
        <v>0.70236239855801241</v>
      </c>
      <c r="AC73" s="135">
        <v>1.085</v>
      </c>
      <c r="AD73" s="135">
        <v>-0.42499999999999999</v>
      </c>
      <c r="AE73" s="135">
        <v>-0.4</v>
      </c>
      <c r="AF73" s="92">
        <v>4326040000000</v>
      </c>
      <c r="AG73" s="92">
        <v>4995989000000</v>
      </c>
      <c r="AH73" s="92">
        <f t="shared" si="26"/>
        <v>-669949000000</v>
      </c>
      <c r="AI73" s="146">
        <f t="shared" si="27"/>
        <v>-5.6717909455311771E-2</v>
      </c>
      <c r="AJ73" s="159">
        <f t="shared" si="17"/>
        <v>1.3595287244424105E-14</v>
      </c>
      <c r="AK73" s="160">
        <f t="shared" si="18"/>
        <v>2.4105111518507503E-2</v>
      </c>
      <c r="AL73" s="161">
        <f t="shared" si="19"/>
        <v>-0.28094495942320497</v>
      </c>
      <c r="AM73" s="162">
        <f t="shared" si="20"/>
        <v>-0.25683984790468384</v>
      </c>
      <c r="AN73" s="182">
        <f t="shared" si="21"/>
        <v>0.19986602126349179</v>
      </c>
    </row>
    <row r="74" spans="1:40" ht="15.75" thickBot="1" x14ac:dyDescent="0.3">
      <c r="A74" s="15">
        <v>15</v>
      </c>
      <c r="B74" s="16" t="s">
        <v>45</v>
      </c>
      <c r="C74" s="17">
        <v>2017</v>
      </c>
      <c r="D74" s="87">
        <v>49405000000000</v>
      </c>
      <c r="E74" s="85">
        <v>32701000000000</v>
      </c>
      <c r="F74" s="184">
        <f t="shared" si="16"/>
        <v>1.510810066970429</v>
      </c>
      <c r="N74" s="21"/>
      <c r="O74" s="22"/>
      <c r="P74" s="23">
        <v>2021</v>
      </c>
      <c r="Q74" s="93">
        <v>2082347000000</v>
      </c>
      <c r="R74" s="173">
        <v>6688789000000</v>
      </c>
      <c r="S74" s="152">
        <f t="shared" si="15"/>
        <v>-4606442000000</v>
      </c>
      <c r="T74" s="93">
        <v>78006244000000</v>
      </c>
      <c r="U74" s="153">
        <f t="shared" si="22"/>
        <v>-5.9052221511908712E-2</v>
      </c>
      <c r="V74" s="176">
        <f t="shared" si="23"/>
        <v>1.2819486604174917E-14</v>
      </c>
      <c r="W74" s="93">
        <v>34957871000000</v>
      </c>
      <c r="X74" s="93">
        <v>35171668000000</v>
      </c>
      <c r="Y74" s="93">
        <f t="shared" si="24"/>
        <v>-213797000000</v>
      </c>
      <c r="Z74" s="155">
        <f t="shared" ref="Z74:Z89" si="28">Y74/T74</f>
        <v>-2.7407677775127849E-3</v>
      </c>
      <c r="AA74" s="93">
        <v>54720267000000</v>
      </c>
      <c r="AB74" s="156">
        <f t="shared" si="25"/>
        <v>0.70148572978337476</v>
      </c>
      <c r="AC74" s="135">
        <v>1.085</v>
      </c>
      <c r="AD74" s="135">
        <v>-0.42499999999999999</v>
      </c>
      <c r="AE74" s="135">
        <v>-0.4</v>
      </c>
      <c r="AF74" s="93">
        <v>4422970000000</v>
      </c>
      <c r="AG74" s="93">
        <v>4326040000000</v>
      </c>
      <c r="AH74" s="93">
        <f t="shared" si="26"/>
        <v>96930000000</v>
      </c>
      <c r="AI74" s="158">
        <f t="shared" si="27"/>
        <v>-3.9833606140554593E-3</v>
      </c>
      <c r="AJ74" s="159">
        <f t="shared" si="17"/>
        <v>1.3909142965529784E-14</v>
      </c>
      <c r="AK74" s="160">
        <f t="shared" si="18"/>
        <v>1.6929282609735702E-3</v>
      </c>
      <c r="AL74" s="161">
        <f t="shared" si="19"/>
        <v>-0.28059429191334989</v>
      </c>
      <c r="AM74" s="162">
        <f t="shared" si="20"/>
        <v>-0.2789013636523624</v>
      </c>
      <c r="AN74" s="182">
        <f t="shared" si="21"/>
        <v>0.2198491421404537</v>
      </c>
    </row>
    <row r="75" spans="1:40" ht="15.75" thickBot="1" x14ac:dyDescent="0.3">
      <c r="A75" s="20"/>
      <c r="B75" s="4"/>
      <c r="C75" s="2">
        <v>2018</v>
      </c>
      <c r="D75" s="78">
        <v>45671000000000</v>
      </c>
      <c r="E75" s="80">
        <v>26979000000000</v>
      </c>
      <c r="F75" s="184">
        <f t="shared" si="16"/>
        <v>1.6928351680937026</v>
      </c>
      <c r="N75" s="15">
        <v>15</v>
      </c>
      <c r="O75" s="16" t="s">
        <v>45</v>
      </c>
      <c r="P75" s="17">
        <v>2017</v>
      </c>
      <c r="Q75" s="91">
        <v>32701000000</v>
      </c>
      <c r="R75" s="129">
        <v>49405000000</v>
      </c>
      <c r="S75" s="163">
        <f t="shared" si="15"/>
        <v>-16704000000</v>
      </c>
      <c r="T75" s="91">
        <v>179611000000</v>
      </c>
      <c r="U75" s="131">
        <f t="shared" si="22"/>
        <v>-9.3000985463028429E-2</v>
      </c>
      <c r="V75" s="174">
        <f t="shared" si="23"/>
        <v>5.5675877312636758E-12</v>
      </c>
      <c r="W75" s="91">
        <v>128256000000</v>
      </c>
      <c r="X75" s="91">
        <v>116333000000</v>
      </c>
      <c r="Y75" s="91">
        <f t="shared" si="24"/>
        <v>11923000000</v>
      </c>
      <c r="Z75" s="133">
        <f t="shared" si="28"/>
        <v>6.6382348519856804E-2</v>
      </c>
      <c r="AA75" s="91">
        <v>130171000000</v>
      </c>
      <c r="AB75" s="134">
        <f t="shared" si="25"/>
        <v>0.7247384625663239</v>
      </c>
      <c r="AC75" s="135">
        <v>-0.152</v>
      </c>
      <c r="AD75" s="177">
        <v>0.38</v>
      </c>
      <c r="AE75" s="135">
        <v>-0.73099999999999998</v>
      </c>
      <c r="AF75" s="91">
        <v>76770000000</v>
      </c>
      <c r="AG75" s="91">
        <v>6469000000</v>
      </c>
      <c r="AH75" s="91">
        <f t="shared" si="26"/>
        <v>70301000000</v>
      </c>
      <c r="AI75" s="136">
        <f t="shared" si="27"/>
        <v>-0.32502463657571085</v>
      </c>
      <c r="AJ75" s="159">
        <f t="shared" si="17"/>
        <v>-8.4627333515207873E-13</v>
      </c>
      <c r="AK75" s="160">
        <f t="shared" si="18"/>
        <v>-0.12350936189877013</v>
      </c>
      <c r="AL75" s="161">
        <f t="shared" si="19"/>
        <v>-0.5297838161359828</v>
      </c>
      <c r="AM75" s="162">
        <f t="shared" si="20"/>
        <v>-0.65329317803559916</v>
      </c>
      <c r="AN75" s="182">
        <f t="shared" si="21"/>
        <v>0.56029219257257079</v>
      </c>
    </row>
    <row r="76" spans="1:40" ht="15.75" thickBot="1" x14ac:dyDescent="0.3">
      <c r="A76" s="20"/>
      <c r="B76" s="4"/>
      <c r="C76" s="2">
        <v>2019</v>
      </c>
      <c r="D76" s="78">
        <v>54949000000000</v>
      </c>
      <c r="E76" s="80">
        <v>27592000000000</v>
      </c>
      <c r="F76" s="184">
        <f t="shared" si="16"/>
        <v>1.991483038561902</v>
      </c>
      <c r="N76" s="20"/>
      <c r="O76" s="4"/>
      <c r="P76" s="2">
        <v>2018</v>
      </c>
      <c r="Q76" s="92">
        <v>26979000000</v>
      </c>
      <c r="R76" s="106">
        <v>45671000000</v>
      </c>
      <c r="S76" s="165">
        <f t="shared" si="15"/>
        <v>-18692000000</v>
      </c>
      <c r="T76" s="92">
        <v>198484000000</v>
      </c>
      <c r="U76" s="142">
        <f t="shared" si="22"/>
        <v>-9.4173837689687831E-2</v>
      </c>
      <c r="V76" s="175">
        <f t="shared" si="23"/>
        <v>5.0381894762298217E-12</v>
      </c>
      <c r="W76" s="92">
        <v>130784000000</v>
      </c>
      <c r="X76" s="92">
        <v>128256000000</v>
      </c>
      <c r="Y76" s="92">
        <f t="shared" si="24"/>
        <v>2528000000</v>
      </c>
      <c r="Z76" s="144">
        <f t="shared" si="28"/>
        <v>1.2736542995908991E-2</v>
      </c>
      <c r="AA76" s="92">
        <v>143248000000</v>
      </c>
      <c r="AB76" s="145">
        <f t="shared" si="25"/>
        <v>0.72171056609096951</v>
      </c>
      <c r="AC76" s="135">
        <v>-0.152</v>
      </c>
      <c r="AD76" s="177">
        <v>0.38</v>
      </c>
      <c r="AE76" s="135">
        <v>-0.73099999999999998</v>
      </c>
      <c r="AF76" s="92">
        <v>92880000000</v>
      </c>
      <c r="AG76" s="92">
        <v>76770000000</v>
      </c>
      <c r="AH76" s="92">
        <f t="shared" si="26"/>
        <v>16110000000</v>
      </c>
      <c r="AI76" s="146">
        <f t="shared" si="27"/>
        <v>-6.8428689466153436E-2</v>
      </c>
      <c r="AJ76" s="159">
        <f t="shared" si="17"/>
        <v>-7.6580480038693289E-13</v>
      </c>
      <c r="AK76" s="160">
        <f t="shared" si="18"/>
        <v>-2.6002901997138304E-2</v>
      </c>
      <c r="AL76" s="161">
        <f t="shared" si="19"/>
        <v>-0.52757042381249875</v>
      </c>
      <c r="AM76" s="162">
        <f t="shared" si="20"/>
        <v>-0.55357332581040286</v>
      </c>
      <c r="AN76" s="182">
        <f t="shared" si="21"/>
        <v>0.45939948812071502</v>
      </c>
    </row>
    <row r="77" spans="1:40" ht="15.75" thickBot="1" x14ac:dyDescent="0.3">
      <c r="A77" s="20"/>
      <c r="B77" s="4"/>
      <c r="C77" s="2">
        <v>2020</v>
      </c>
      <c r="D77" s="78">
        <v>65317000000000</v>
      </c>
      <c r="E77" s="80">
        <v>29563000000000</v>
      </c>
      <c r="F77" s="184">
        <f t="shared" si="16"/>
        <v>2.2094171768765012</v>
      </c>
      <c r="N77" s="20"/>
      <c r="O77" s="4"/>
      <c r="P77" s="2">
        <v>2019</v>
      </c>
      <c r="Q77" s="92">
        <v>27592000000</v>
      </c>
      <c r="R77" s="106">
        <v>54949000000</v>
      </c>
      <c r="S77" s="165">
        <f t="shared" si="15"/>
        <v>-27357000000</v>
      </c>
      <c r="T77" s="92">
        <v>206196000000</v>
      </c>
      <c r="U77" s="142">
        <f t="shared" si="22"/>
        <v>-0.13267473665832508</v>
      </c>
      <c r="V77" s="175">
        <f t="shared" si="23"/>
        <v>4.8497546024171173E-12</v>
      </c>
      <c r="W77" s="92">
        <v>135567000000</v>
      </c>
      <c r="X77" s="92">
        <v>130784000000</v>
      </c>
      <c r="Y77" s="92">
        <f t="shared" si="24"/>
        <v>4783000000</v>
      </c>
      <c r="Z77" s="144">
        <f t="shared" si="28"/>
        <v>2.3196376263361074E-2</v>
      </c>
      <c r="AA77" s="92">
        <v>156973000000</v>
      </c>
      <c r="AB77" s="145">
        <f t="shared" si="25"/>
        <v>0.76128052920522227</v>
      </c>
      <c r="AC77" s="135">
        <v>-0.152</v>
      </c>
      <c r="AD77" s="177">
        <v>0.38</v>
      </c>
      <c r="AE77" s="135">
        <v>-0.73099999999999998</v>
      </c>
      <c r="AF77" s="92">
        <v>10005000000</v>
      </c>
      <c r="AG77" s="92">
        <v>92880000000</v>
      </c>
      <c r="AH77" s="92">
        <f t="shared" si="26"/>
        <v>-82875000000</v>
      </c>
      <c r="AI77" s="146">
        <f t="shared" si="27"/>
        <v>0.42511978893867969</v>
      </c>
      <c r="AJ77" s="159">
        <f t="shared" si="17"/>
        <v>-7.3716269956740181E-13</v>
      </c>
      <c r="AK77" s="160">
        <f t="shared" si="18"/>
        <v>0.16154551979669829</v>
      </c>
      <c r="AL77" s="161">
        <f t="shared" si="19"/>
        <v>-0.55649606684901742</v>
      </c>
      <c r="AM77" s="162">
        <f t="shared" si="20"/>
        <v>-0.39495054705305632</v>
      </c>
      <c r="AN77" s="182">
        <f t="shared" si="21"/>
        <v>0.26227581039473125</v>
      </c>
    </row>
    <row r="78" spans="1:40" ht="15.75" thickBot="1" x14ac:dyDescent="0.3">
      <c r="A78" s="21"/>
      <c r="B78" s="22"/>
      <c r="C78" s="23">
        <v>2021</v>
      </c>
      <c r="D78" s="88">
        <v>68353000000000</v>
      </c>
      <c r="E78" s="86">
        <v>33948000000000</v>
      </c>
      <c r="F78" s="184">
        <f t="shared" si="16"/>
        <v>2.0134617650524333</v>
      </c>
      <c r="N78" s="20"/>
      <c r="O78" s="4"/>
      <c r="P78" s="2">
        <v>2020</v>
      </c>
      <c r="Q78" s="92">
        <v>29563000000</v>
      </c>
      <c r="R78" s="106">
        <v>65317000000</v>
      </c>
      <c r="S78" s="165">
        <f t="shared" si="15"/>
        <v>-35754000000</v>
      </c>
      <c r="T78" s="92">
        <v>221208000000</v>
      </c>
      <c r="U78" s="142">
        <f t="shared" si="22"/>
        <v>-0.16163068243463166</v>
      </c>
      <c r="V78" s="175">
        <f t="shared" si="23"/>
        <v>4.5206321652019818E-12</v>
      </c>
      <c r="W78" s="92">
        <v>136462000000</v>
      </c>
      <c r="X78" s="92">
        <v>135567000000</v>
      </c>
      <c r="Y78" s="92">
        <f t="shared" si="24"/>
        <v>895000000</v>
      </c>
      <c r="Z78" s="144">
        <f t="shared" si="28"/>
        <v>4.045965787855774E-3</v>
      </c>
      <c r="AA78" s="92">
        <v>160923000000</v>
      </c>
      <c r="AB78" s="145">
        <f t="shared" si="25"/>
        <v>0.72747368992079853</v>
      </c>
      <c r="AC78" s="135">
        <v>-0.152</v>
      </c>
      <c r="AD78" s="177">
        <v>0.38</v>
      </c>
      <c r="AE78" s="135">
        <v>-0.73099999999999998</v>
      </c>
      <c r="AF78" s="92">
        <v>9695000000</v>
      </c>
      <c r="AG78" s="92">
        <v>10005000000</v>
      </c>
      <c r="AH78" s="92">
        <f t="shared" si="26"/>
        <v>-310000000</v>
      </c>
      <c r="AI78" s="146">
        <f t="shared" si="27"/>
        <v>5.4473617590683884E-3</v>
      </c>
      <c r="AJ78" s="159">
        <f t="shared" si="17"/>
        <v>-6.871360891107012E-13</v>
      </c>
      <c r="AK78" s="160">
        <f t="shared" si="18"/>
        <v>2.0699974684459878E-3</v>
      </c>
      <c r="AL78" s="161">
        <f t="shared" si="19"/>
        <v>-0.53178326733210368</v>
      </c>
      <c r="AM78" s="162">
        <f t="shared" si="20"/>
        <v>-0.52971326986434486</v>
      </c>
      <c r="AN78" s="182">
        <f t="shared" si="21"/>
        <v>0.36808258742971323</v>
      </c>
    </row>
    <row r="79" spans="1:40" ht="15.75" thickBot="1" x14ac:dyDescent="0.3">
      <c r="A79" s="15">
        <v>16</v>
      </c>
      <c r="B79" s="16" t="s">
        <v>46</v>
      </c>
      <c r="C79" s="17">
        <v>2017</v>
      </c>
      <c r="D79" s="87">
        <v>1885252166000</v>
      </c>
      <c r="E79" s="85">
        <v>1356115489000</v>
      </c>
      <c r="F79" s="184">
        <f t="shared" si="16"/>
        <v>1.3901855566815962</v>
      </c>
      <c r="N79" s="21"/>
      <c r="O79" s="22"/>
      <c r="P79" s="23">
        <v>2021</v>
      </c>
      <c r="Q79" s="93">
        <v>33948000000</v>
      </c>
      <c r="R79" s="173">
        <v>68353000000</v>
      </c>
      <c r="S79" s="152">
        <f t="shared" si="15"/>
        <v>-34405000000</v>
      </c>
      <c r="T79" s="93">
        <v>246943000000</v>
      </c>
      <c r="U79" s="153">
        <f t="shared" si="22"/>
        <v>-0.13932364958715168</v>
      </c>
      <c r="V79" s="176">
        <f t="shared" si="23"/>
        <v>4.049517499989876E-12</v>
      </c>
      <c r="W79" s="93">
        <v>143210000000</v>
      </c>
      <c r="X79" s="93">
        <v>136462000000</v>
      </c>
      <c r="Y79" s="93">
        <f t="shared" si="24"/>
        <v>6748000000</v>
      </c>
      <c r="Z79" s="155">
        <f t="shared" si="28"/>
        <v>2.7326144089931684E-2</v>
      </c>
      <c r="AA79" s="93">
        <v>165026000000</v>
      </c>
      <c r="AB79" s="156">
        <f t="shared" si="25"/>
        <v>0.66827567495332929</v>
      </c>
      <c r="AC79" s="135">
        <v>-0.152</v>
      </c>
      <c r="AD79" s="177">
        <v>0.38</v>
      </c>
      <c r="AE79" s="135">
        <v>-0.73099999999999998</v>
      </c>
      <c r="AF79" s="93">
        <v>7549000000</v>
      </c>
      <c r="AG79" s="93">
        <v>9695000000</v>
      </c>
      <c r="AH79" s="93">
        <f t="shared" si="26"/>
        <v>-2146000000</v>
      </c>
      <c r="AI79" s="158">
        <f t="shared" si="27"/>
        <v>3.6016408644909959E-2</v>
      </c>
      <c r="AJ79" s="159">
        <f t="shared" si="17"/>
        <v>-6.1552665999846113E-13</v>
      </c>
      <c r="AK79" s="160">
        <f t="shared" si="18"/>
        <v>1.3686235285065785E-2</v>
      </c>
      <c r="AL79" s="161">
        <f t="shared" si="19"/>
        <v>-0.48850951839088369</v>
      </c>
      <c r="AM79" s="162">
        <f t="shared" si="20"/>
        <v>-0.47482328310643346</v>
      </c>
      <c r="AN79" s="182">
        <f t="shared" si="21"/>
        <v>0.3354996335192818</v>
      </c>
    </row>
    <row r="80" spans="1:40" ht="15.75" thickBot="1" x14ac:dyDescent="0.3">
      <c r="A80" s="20"/>
      <c r="B80" s="4"/>
      <c r="C80" s="2">
        <v>2018</v>
      </c>
      <c r="D80" s="78">
        <v>2722531219000</v>
      </c>
      <c r="E80" s="80">
        <v>2073299864000</v>
      </c>
      <c r="F80" s="184">
        <f t="shared" si="16"/>
        <v>1.3131391489832269</v>
      </c>
      <c r="N80" s="15">
        <v>16</v>
      </c>
      <c r="O80" s="16" t="s">
        <v>46</v>
      </c>
      <c r="P80" s="17">
        <v>2017</v>
      </c>
      <c r="Q80" s="91">
        <v>1356115489000</v>
      </c>
      <c r="R80" s="129">
        <v>1885252166000</v>
      </c>
      <c r="S80" s="163">
        <f t="shared" si="15"/>
        <v>-529136677000</v>
      </c>
      <c r="T80" s="91">
        <v>31355204690000</v>
      </c>
      <c r="U80" s="131">
        <f t="shared" si="22"/>
        <v>-1.6875561241950866E-2</v>
      </c>
      <c r="V80" s="174">
        <f t="shared" si="23"/>
        <v>3.1892631857668158E-14</v>
      </c>
      <c r="W80" s="91">
        <v>26176403026000</v>
      </c>
      <c r="X80" s="91">
        <v>15668832513000</v>
      </c>
      <c r="Y80" s="91">
        <f t="shared" si="24"/>
        <v>10507570513000</v>
      </c>
      <c r="Z80" s="133">
        <f t="shared" si="28"/>
        <v>0.33511407808959831</v>
      </c>
      <c r="AA80" s="91">
        <v>3932108696000</v>
      </c>
      <c r="AB80" s="134">
        <f t="shared" si="25"/>
        <v>0.12540529506586359</v>
      </c>
      <c r="AC80" s="135">
        <v>-1.2030000000000001</v>
      </c>
      <c r="AD80" s="135">
        <v>0.84099999999999997</v>
      </c>
      <c r="AE80" s="135">
        <v>-0.55300000000000005</v>
      </c>
      <c r="AF80" s="91">
        <v>1929510016000</v>
      </c>
      <c r="AG80" s="91">
        <v>2555662357000</v>
      </c>
      <c r="AH80" s="91">
        <f t="shared" si="26"/>
        <v>-626152341000</v>
      </c>
      <c r="AI80" s="136">
        <f t="shared" si="27"/>
        <v>0.35508372418792844</v>
      </c>
      <c r="AJ80" s="159">
        <f t="shared" si="17"/>
        <v>-3.8366836124774798E-14</v>
      </c>
      <c r="AK80" s="160">
        <f t="shared" si="18"/>
        <v>0.29862541204204779</v>
      </c>
      <c r="AL80" s="161">
        <f t="shared" si="19"/>
        <v>-6.9349128171422567E-2</v>
      </c>
      <c r="AM80" s="162">
        <f t="shared" si="20"/>
        <v>0.22927628387058685</v>
      </c>
      <c r="AN80" s="182">
        <f t="shared" si="21"/>
        <v>-0.24615184511253771</v>
      </c>
    </row>
    <row r="81" spans="1:40" ht="15.75" thickBot="1" x14ac:dyDescent="0.3">
      <c r="A81" s="20"/>
      <c r="B81" s="4"/>
      <c r="C81" s="2">
        <v>2019</v>
      </c>
      <c r="D81" s="78">
        <v>833091329000</v>
      </c>
      <c r="E81" s="80">
        <v>2621015140000</v>
      </c>
      <c r="F81" s="184">
        <f t="shared" si="16"/>
        <v>0.31785063591811225</v>
      </c>
      <c r="N81" s="20"/>
      <c r="O81" s="4"/>
      <c r="P81" s="2">
        <v>2018</v>
      </c>
      <c r="Q81" s="92">
        <v>2073299864000</v>
      </c>
      <c r="R81" s="106">
        <v>2722531219000</v>
      </c>
      <c r="S81" s="165">
        <f t="shared" si="15"/>
        <v>-649231355000</v>
      </c>
      <c r="T81" s="92">
        <v>45683774302000</v>
      </c>
      <c r="U81" s="142">
        <f t="shared" si="22"/>
        <v>-1.4211421120946593E-2</v>
      </c>
      <c r="V81" s="175">
        <f t="shared" si="23"/>
        <v>2.188960993873531E-14</v>
      </c>
      <c r="W81" s="92">
        <v>31158193498000</v>
      </c>
      <c r="X81" s="92">
        <v>26176403026000</v>
      </c>
      <c r="Y81" s="92">
        <f t="shared" si="24"/>
        <v>4981790472000</v>
      </c>
      <c r="Z81" s="144">
        <f t="shared" si="28"/>
        <v>0.10904945022858807</v>
      </c>
      <c r="AA81" s="92">
        <v>4675679014000</v>
      </c>
      <c r="AB81" s="145">
        <f t="shared" si="25"/>
        <v>0.10234878981519052</v>
      </c>
      <c r="AC81" s="135">
        <v>-1.2030000000000001</v>
      </c>
      <c r="AD81" s="135">
        <v>0.84099999999999997</v>
      </c>
      <c r="AE81" s="135">
        <v>-0.55300000000000005</v>
      </c>
      <c r="AF81" s="92">
        <v>2605300003000</v>
      </c>
      <c r="AG81" s="92">
        <v>1929510016000</v>
      </c>
      <c r="AH81" s="92">
        <f t="shared" si="26"/>
        <v>675789987000</v>
      </c>
      <c r="AI81" s="146">
        <f t="shared" si="27"/>
        <v>9.4256671012655072E-2</v>
      </c>
      <c r="AJ81" s="159">
        <f t="shared" si="17"/>
        <v>-2.6333200756298581E-14</v>
      </c>
      <c r="AK81" s="160">
        <f t="shared" si="18"/>
        <v>7.9269860321642918E-2</v>
      </c>
      <c r="AL81" s="161">
        <f t="shared" si="19"/>
        <v>-5.6598880767800362E-2</v>
      </c>
      <c r="AM81" s="162">
        <f t="shared" si="20"/>
        <v>2.2670979553816216E-2</v>
      </c>
      <c r="AN81" s="182">
        <f t="shared" si="21"/>
        <v>-3.6882400674762811E-2</v>
      </c>
    </row>
    <row r="82" spans="1:40" ht="15.75" thickBot="1" x14ac:dyDescent="0.3">
      <c r="A82" s="20"/>
      <c r="B82" s="4"/>
      <c r="C82" s="2">
        <v>2020</v>
      </c>
      <c r="D82" s="78">
        <v>141278814000</v>
      </c>
      <c r="E82" s="80">
        <v>322342513000</v>
      </c>
      <c r="F82" s="184">
        <f t="shared" si="16"/>
        <v>0.43828787175832434</v>
      </c>
      <c r="N82" s="20"/>
      <c r="O82" s="4"/>
      <c r="P82" s="2">
        <v>2019</v>
      </c>
      <c r="Q82" s="92">
        <v>2621015140000</v>
      </c>
      <c r="R82" s="106">
        <v>833091329000</v>
      </c>
      <c r="S82" s="165">
        <f t="shared" si="15"/>
        <v>1787923811000</v>
      </c>
      <c r="T82" s="92">
        <v>59230001239000</v>
      </c>
      <c r="U82" s="142">
        <f t="shared" si="22"/>
        <v>3.0186118075289543E-2</v>
      </c>
      <c r="V82" s="175">
        <f t="shared" si="23"/>
        <v>1.6883335794049416E-14</v>
      </c>
      <c r="W82" s="92">
        <v>27212914210000</v>
      </c>
      <c r="X82" s="92">
        <v>31158193498000</v>
      </c>
      <c r="Y82" s="92">
        <f t="shared" si="24"/>
        <v>-3945279288000</v>
      </c>
      <c r="Z82" s="144">
        <f t="shared" si="28"/>
        <v>-6.6609475020612194E-2</v>
      </c>
      <c r="AA82" s="92">
        <v>5154533876000</v>
      </c>
      <c r="AB82" s="145">
        <f t="shared" si="25"/>
        <v>8.7025726290311078E-2</v>
      </c>
      <c r="AC82" s="135">
        <v>-1.2030000000000001</v>
      </c>
      <c r="AD82" s="135">
        <v>0.84099999999999997</v>
      </c>
      <c r="AE82" s="135">
        <v>-0.55300000000000005</v>
      </c>
      <c r="AF82" s="92">
        <v>2254554874000</v>
      </c>
      <c r="AG82" s="92">
        <v>2583398364000</v>
      </c>
      <c r="AH82" s="92">
        <f t="shared" si="26"/>
        <v>-328843490000</v>
      </c>
      <c r="AI82" s="146">
        <f t="shared" si="27"/>
        <v>-6.1057499955255064E-2</v>
      </c>
      <c r="AJ82" s="159">
        <f t="shared" si="17"/>
        <v>-2.0310652960241448E-14</v>
      </c>
      <c r="AK82" s="160">
        <f t="shared" si="18"/>
        <v>-5.1349357462369509E-2</v>
      </c>
      <c r="AL82" s="161">
        <f t="shared" si="19"/>
        <v>-4.8125226638542032E-2</v>
      </c>
      <c r="AM82" s="162">
        <f t="shared" si="20"/>
        <v>-9.9474584100931851E-2</v>
      </c>
      <c r="AN82" s="182">
        <f t="shared" si="21"/>
        <v>0.12966070217622139</v>
      </c>
    </row>
    <row r="83" spans="1:40" ht="15.75" thickBot="1" x14ac:dyDescent="0.3">
      <c r="A83" s="32"/>
      <c r="B83" s="26"/>
      <c r="C83" s="25">
        <v>2021</v>
      </c>
      <c r="D83" s="89">
        <v>-3740044194000</v>
      </c>
      <c r="E83" s="90">
        <v>214424794000</v>
      </c>
      <c r="F83" s="184">
        <f t="shared" si="16"/>
        <v>-17.442218897503057</v>
      </c>
      <c r="N83" s="20"/>
      <c r="O83" s="4"/>
      <c r="P83" s="2">
        <v>2020</v>
      </c>
      <c r="Q83" s="92">
        <v>322342513000</v>
      </c>
      <c r="R83" s="106">
        <v>141278814000</v>
      </c>
      <c r="S83" s="165">
        <f t="shared" si="15"/>
        <v>181063699000</v>
      </c>
      <c r="T83" s="92">
        <v>62110847154000</v>
      </c>
      <c r="U83" s="142">
        <f t="shared" si="22"/>
        <v>2.9151703333085083E-3</v>
      </c>
      <c r="V83" s="175">
        <f t="shared" si="23"/>
        <v>1.610024731301059E-14</v>
      </c>
      <c r="W83" s="92">
        <v>16536381639000</v>
      </c>
      <c r="X83" s="92">
        <v>27212914210000</v>
      </c>
      <c r="Y83" s="92">
        <f t="shared" si="24"/>
        <v>-10676532571000</v>
      </c>
      <c r="Z83" s="144">
        <f t="shared" si="28"/>
        <v>-0.17189481483851279</v>
      </c>
      <c r="AA83" s="92">
        <v>5170556905000</v>
      </c>
      <c r="AB83" s="145">
        <f t="shared" si="25"/>
        <v>8.32472449164946E-2</v>
      </c>
      <c r="AC83" s="135">
        <v>-1.2030000000000001</v>
      </c>
      <c r="AD83" s="135">
        <v>0.84099999999999997</v>
      </c>
      <c r="AE83" s="135">
        <v>-0.55300000000000005</v>
      </c>
      <c r="AF83" s="92">
        <v>1621105292000</v>
      </c>
      <c r="AG83" s="92">
        <v>2254554874000</v>
      </c>
      <c r="AH83" s="92">
        <f t="shared" si="26"/>
        <v>-633449582000</v>
      </c>
      <c r="AI83" s="146">
        <f t="shared" si="27"/>
        <v>-0.16169611990798963</v>
      </c>
      <c r="AJ83" s="159">
        <f t="shared" si="17"/>
        <v>-1.9368597517551742E-14</v>
      </c>
      <c r="AK83" s="160">
        <f t="shared" si="18"/>
        <v>-0.13598643684261927</v>
      </c>
      <c r="AL83" s="161">
        <f t="shared" si="19"/>
        <v>-4.603572643882152E-2</v>
      </c>
      <c r="AM83" s="162">
        <f t="shared" si="20"/>
        <v>-0.18202216328146015</v>
      </c>
      <c r="AN83" s="182">
        <f t="shared" si="21"/>
        <v>0.18493733361476866</v>
      </c>
    </row>
    <row r="84" spans="1:40" ht="15.75" thickBot="1" x14ac:dyDescent="0.3">
      <c r="A84" s="2">
        <v>17</v>
      </c>
      <c r="B84" s="4" t="s">
        <v>47</v>
      </c>
      <c r="C84" s="2">
        <v>2017</v>
      </c>
      <c r="D84" s="78">
        <v>556091289817</v>
      </c>
      <c r="E84" s="78">
        <v>340458859391</v>
      </c>
      <c r="F84" s="185">
        <f t="shared" ref="F84:F88" si="29">SUM(D84/E84)</f>
        <v>1.6333582589441649</v>
      </c>
      <c r="N84" s="21"/>
      <c r="O84" s="22"/>
      <c r="P84" s="23">
        <v>2021</v>
      </c>
      <c r="Q84" s="93">
        <v>214424794000</v>
      </c>
      <c r="R84" s="173">
        <v>-3740044194000</v>
      </c>
      <c r="S84" s="152">
        <f t="shared" si="15"/>
        <v>3954468988000</v>
      </c>
      <c r="T84" s="93">
        <v>68109185213000</v>
      </c>
      <c r="U84" s="153">
        <f t="shared" si="22"/>
        <v>5.8060729630417168E-2</v>
      </c>
      <c r="V84" s="176">
        <f t="shared" si="23"/>
        <v>1.4682307487201153E-14</v>
      </c>
      <c r="W84" s="93">
        <v>17809717726000</v>
      </c>
      <c r="X84" s="93">
        <v>16536381639000</v>
      </c>
      <c r="Y84" s="93">
        <f t="shared" si="24"/>
        <v>1273336087000</v>
      </c>
      <c r="Z84" s="155">
        <f t="shared" si="28"/>
        <v>1.869551196388352E-2</v>
      </c>
      <c r="AA84" s="93">
        <v>8832862346000</v>
      </c>
      <c r="AB84" s="156">
        <f t="shared" si="25"/>
        <v>0.12968680095609295</v>
      </c>
      <c r="AC84" s="135">
        <v>-1.2030000000000001</v>
      </c>
      <c r="AD84" s="135">
        <v>0.84099999999999997</v>
      </c>
      <c r="AE84" s="135">
        <v>-0.55300000000000005</v>
      </c>
      <c r="AF84" s="93">
        <v>1677557643000</v>
      </c>
      <c r="AG84" s="93">
        <v>1595323900000</v>
      </c>
      <c r="AH84" s="93">
        <f t="shared" si="26"/>
        <v>82233743000</v>
      </c>
      <c r="AI84" s="158">
        <f t="shared" si="27"/>
        <v>1.7488130863334044E-2</v>
      </c>
      <c r="AJ84" s="159">
        <f t="shared" si="17"/>
        <v>-1.7662815907102987E-14</v>
      </c>
      <c r="AK84" s="160">
        <f t="shared" si="18"/>
        <v>1.4707518056063931E-2</v>
      </c>
      <c r="AL84" s="161">
        <f t="shared" si="19"/>
        <v>-7.1716800928719404E-2</v>
      </c>
      <c r="AM84" s="162">
        <f t="shared" si="20"/>
        <v>-5.7009282872673137E-2</v>
      </c>
      <c r="AN84" s="182">
        <f t="shared" si="21"/>
        <v>0.1150700125030903</v>
      </c>
    </row>
    <row r="85" spans="1:40" ht="15.75" thickBot="1" x14ac:dyDescent="0.3">
      <c r="A85" s="2"/>
      <c r="B85" s="4"/>
      <c r="C85" s="2">
        <v>2018</v>
      </c>
      <c r="D85" s="78">
        <v>733378642718</v>
      </c>
      <c r="E85" s="78">
        <v>486640174453</v>
      </c>
      <c r="F85" s="185">
        <f t="shared" si="29"/>
        <v>1.5070244530105685</v>
      </c>
      <c r="N85" s="15">
        <v>17</v>
      </c>
      <c r="O85" s="16" t="s">
        <v>47</v>
      </c>
      <c r="P85" s="17">
        <v>2017</v>
      </c>
      <c r="Q85" s="91">
        <v>340458859391</v>
      </c>
      <c r="R85" s="129">
        <v>556143968917</v>
      </c>
      <c r="S85" s="163">
        <f t="shared" si="15"/>
        <v>-215685109526</v>
      </c>
      <c r="T85" s="91">
        <v>4663078318968</v>
      </c>
      <c r="U85" s="131">
        <f t="shared" si="22"/>
        <v>-4.6253803769209248E-2</v>
      </c>
      <c r="V85" s="174">
        <f t="shared" si="23"/>
        <v>2.1445061214869602E-13</v>
      </c>
      <c r="W85" s="91">
        <v>5362263237778</v>
      </c>
      <c r="X85" s="91">
        <v>3481731506128</v>
      </c>
      <c r="Y85" s="91">
        <f t="shared" si="24"/>
        <v>1880531731650</v>
      </c>
      <c r="Z85" s="133">
        <f t="shared" si="28"/>
        <v>0.40328118101738986</v>
      </c>
      <c r="AA85" s="91">
        <v>2679459038772</v>
      </c>
      <c r="AB85" s="134">
        <f t="shared" si="25"/>
        <v>0.57461163109201208</v>
      </c>
      <c r="AC85" s="135">
        <v>-7.3250000000000002</v>
      </c>
      <c r="AD85" s="135">
        <v>-1.3420000000000001</v>
      </c>
      <c r="AE85" s="135">
        <v>8.7149999999999999</v>
      </c>
      <c r="AF85" s="91">
        <v>380881547744</v>
      </c>
      <c r="AG85" s="91">
        <v>237514757305</v>
      </c>
      <c r="AH85" s="91">
        <f t="shared" si="26"/>
        <v>143366790439</v>
      </c>
      <c r="AI85" s="136">
        <f t="shared" si="27"/>
        <v>0.37253608504595248</v>
      </c>
      <c r="AJ85" s="159">
        <f t="shared" si="17"/>
        <v>-1.5708507339891984E-12</v>
      </c>
      <c r="AK85" s="160">
        <f t="shared" si="18"/>
        <v>-0.49994342613166826</v>
      </c>
      <c r="AL85" s="161">
        <f t="shared" si="19"/>
        <v>5.0077403649668852</v>
      </c>
      <c r="AM85" s="162">
        <f t="shared" si="20"/>
        <v>4.5077969388336463</v>
      </c>
      <c r="AN85" s="182">
        <f t="shared" si="21"/>
        <v>-4.5540507426028558</v>
      </c>
    </row>
    <row r="86" spans="1:40" ht="15.75" thickBot="1" x14ac:dyDescent="0.3">
      <c r="A86" s="2"/>
      <c r="B86" s="4"/>
      <c r="C86" s="2">
        <v>2019</v>
      </c>
      <c r="D86" s="78">
        <v>1126052429214</v>
      </c>
      <c r="E86" s="78">
        <v>510711733403</v>
      </c>
      <c r="F86" s="185">
        <f t="shared" si="29"/>
        <v>2.2048689222603737</v>
      </c>
      <c r="N86" s="20"/>
      <c r="O86" s="4"/>
      <c r="P86" s="2">
        <v>2018</v>
      </c>
      <c r="Q86" s="92">
        <v>486640174453</v>
      </c>
      <c r="R86" s="106">
        <v>733378642718</v>
      </c>
      <c r="S86" s="165">
        <f t="shared" ref="S86:S89" si="30">Q86-R86</f>
        <v>-246738468265</v>
      </c>
      <c r="T86" s="92">
        <v>7067976095043</v>
      </c>
      <c r="U86" s="142">
        <f t="shared" si="22"/>
        <v>-3.4909352401183931E-2</v>
      </c>
      <c r="V86" s="175">
        <f t="shared" si="23"/>
        <v>1.4148321762170819E-13</v>
      </c>
      <c r="W86" s="92">
        <v>6930628258854</v>
      </c>
      <c r="X86" s="92">
        <v>5362263237778</v>
      </c>
      <c r="Y86" s="92">
        <f t="shared" si="24"/>
        <v>1568365021076</v>
      </c>
      <c r="Z86" s="144">
        <f t="shared" si="28"/>
        <v>0.22189732958717065</v>
      </c>
      <c r="AA86" s="92">
        <v>2947961042010</v>
      </c>
      <c r="AB86" s="145">
        <f t="shared" si="25"/>
        <v>0.41708701364701845</v>
      </c>
      <c r="AC86" s="135">
        <v>-7.3250000000000002</v>
      </c>
      <c r="AD86" s="135">
        <v>-1.3420000000000001</v>
      </c>
      <c r="AE86" s="135">
        <v>8.7149999999999999</v>
      </c>
      <c r="AF86" s="92">
        <v>439644832427</v>
      </c>
      <c r="AG86" s="92">
        <v>380881547744</v>
      </c>
      <c r="AH86" s="92">
        <f t="shared" si="26"/>
        <v>58763284683</v>
      </c>
      <c r="AI86" s="146">
        <f t="shared" si="27"/>
        <v>0.21358331099219938</v>
      </c>
      <c r="AJ86" s="159">
        <f t="shared" si="17"/>
        <v>-1.0363645690790126E-12</v>
      </c>
      <c r="AK86" s="160">
        <f t="shared" si="18"/>
        <v>-0.28662880335153157</v>
      </c>
      <c r="AL86" s="161">
        <f t="shared" si="19"/>
        <v>3.6349133239337656</v>
      </c>
      <c r="AM86" s="162">
        <f t="shared" si="20"/>
        <v>3.3482845205811977</v>
      </c>
      <c r="AN86" s="182">
        <f t="shared" si="21"/>
        <v>-3.3831938729823818</v>
      </c>
    </row>
    <row r="87" spans="1:40" ht="15.75" thickBot="1" x14ac:dyDescent="0.3">
      <c r="A87" s="2"/>
      <c r="B87" s="4"/>
      <c r="C87" s="2">
        <v>2020</v>
      </c>
      <c r="D87" s="78">
        <v>803263880034000</v>
      </c>
      <c r="E87" s="78">
        <v>123147079420</v>
      </c>
      <c r="F87" s="185">
        <f t="shared" si="29"/>
        <v>6522.8008964339597</v>
      </c>
      <c r="N87" s="20"/>
      <c r="O87" s="4"/>
      <c r="P87" s="2">
        <v>2019</v>
      </c>
      <c r="Q87" s="92">
        <v>510711733403</v>
      </c>
      <c r="R87" s="106">
        <v>1126052429214</v>
      </c>
      <c r="S87" s="165">
        <f t="shared" si="30"/>
        <v>-615340695811</v>
      </c>
      <c r="T87" s="92">
        <v>8881778299672</v>
      </c>
      <c r="U87" s="142">
        <f t="shared" si="22"/>
        <v>-6.9281249210388904E-2</v>
      </c>
      <c r="V87" s="175">
        <f t="shared" si="23"/>
        <v>1.125900654418417E-13</v>
      </c>
      <c r="W87" s="92">
        <v>7083384467587</v>
      </c>
      <c r="X87" s="92">
        <v>6930628258854</v>
      </c>
      <c r="Y87" s="92">
        <f t="shared" si="24"/>
        <v>152756208733</v>
      </c>
      <c r="Z87" s="144">
        <f t="shared" si="28"/>
        <v>1.71988315378961E-2</v>
      </c>
      <c r="AA87" s="92">
        <v>3012075396737</v>
      </c>
      <c r="AB87" s="145">
        <f t="shared" si="25"/>
        <v>0.33912976603438016</v>
      </c>
      <c r="AC87" s="135">
        <v>-7.3250000000000002</v>
      </c>
      <c r="AD87" s="135">
        <v>-1.3420000000000001</v>
      </c>
      <c r="AE87" s="135">
        <v>8.7149999999999999</v>
      </c>
      <c r="AF87" s="92">
        <v>570928456771</v>
      </c>
      <c r="AG87" s="92">
        <v>439644832427</v>
      </c>
      <c r="AH87" s="92">
        <f t="shared" si="26"/>
        <v>131283624344</v>
      </c>
      <c r="AI87" s="146">
        <f t="shared" si="27"/>
        <v>2.4175996815629787E-3</v>
      </c>
      <c r="AJ87" s="159">
        <f t="shared" si="17"/>
        <v>-8.2472222936149044E-13</v>
      </c>
      <c r="AK87" s="160">
        <f t="shared" si="18"/>
        <v>-3.2444187726575176E-3</v>
      </c>
      <c r="AL87" s="161">
        <f t="shared" si="19"/>
        <v>2.955515910989623</v>
      </c>
      <c r="AM87" s="162">
        <f t="shared" si="20"/>
        <v>2.9522714922161408</v>
      </c>
      <c r="AN87" s="182">
        <f t="shared" si="21"/>
        <v>-3.0215527414265297</v>
      </c>
    </row>
    <row r="88" spans="1:40" ht="15.75" thickBot="1" x14ac:dyDescent="0.3">
      <c r="A88" s="2"/>
      <c r="B88" s="4"/>
      <c r="C88" s="2">
        <v>2021</v>
      </c>
      <c r="D88" s="78">
        <v>44401200190000</v>
      </c>
      <c r="E88" s="78">
        <v>81433957569</v>
      </c>
      <c r="F88" s="185">
        <f t="shared" si="29"/>
        <v>545.24183173067956</v>
      </c>
      <c r="N88" s="20"/>
      <c r="O88" s="4"/>
      <c r="P88" s="2">
        <v>2020</v>
      </c>
      <c r="Q88" s="92">
        <v>123147079420</v>
      </c>
      <c r="R88" s="106">
        <v>803263880034</v>
      </c>
      <c r="S88" s="165">
        <f t="shared" si="30"/>
        <v>-680116800614</v>
      </c>
      <c r="T88" s="92">
        <v>10337895087207</v>
      </c>
      <c r="U88" s="142">
        <f t="shared" si="22"/>
        <v>-6.5788711809973283E-2</v>
      </c>
      <c r="V88" s="175">
        <f t="shared" si="23"/>
        <v>9.6731490459550698E-14</v>
      </c>
      <c r="W88" s="92">
        <v>4803359291718</v>
      </c>
      <c r="X88" s="92">
        <v>7083384467587</v>
      </c>
      <c r="Y88" s="92">
        <f t="shared" si="24"/>
        <v>-2280025175869</v>
      </c>
      <c r="Z88" s="144">
        <f t="shared" si="28"/>
        <v>-0.22055023354710759</v>
      </c>
      <c r="AA88" s="92">
        <v>2952492507874</v>
      </c>
      <c r="AB88" s="145">
        <f t="shared" si="25"/>
        <v>0.28559900085730877</v>
      </c>
      <c r="AC88" s="135">
        <v>-7.3250000000000002</v>
      </c>
      <c r="AD88" s="135">
        <v>-1.3420000000000001</v>
      </c>
      <c r="AE88" s="135">
        <v>8.7149999999999999</v>
      </c>
      <c r="AF88" s="92">
        <v>219680373484</v>
      </c>
      <c r="AG88" s="92">
        <v>570928456771</v>
      </c>
      <c r="AH88" s="92">
        <f t="shared" si="26"/>
        <v>-351248083287</v>
      </c>
      <c r="AI88" s="146">
        <f t="shared" si="27"/>
        <v>-0.18657348292969567</v>
      </c>
      <c r="AJ88" s="159">
        <f t="shared" si="17"/>
        <v>-7.0855816761620883E-13</v>
      </c>
      <c r="AK88" s="160">
        <f t="shared" si="18"/>
        <v>0.25038161409165161</v>
      </c>
      <c r="AL88" s="161">
        <f t="shared" si="19"/>
        <v>2.4889952924714458</v>
      </c>
      <c r="AM88" s="162">
        <f t="shared" si="20"/>
        <v>2.7393769065623887</v>
      </c>
      <c r="AN88" s="182">
        <f t="shared" si="21"/>
        <v>-2.8051656183723619</v>
      </c>
    </row>
    <row r="89" spans="1:40" ht="15.75" thickBot="1" x14ac:dyDescent="0.3">
      <c r="N89" s="21"/>
      <c r="O89" s="22"/>
      <c r="P89" s="23">
        <v>2021</v>
      </c>
      <c r="Q89" s="93">
        <v>81433957569</v>
      </c>
      <c r="R89" s="173">
        <v>44401200190</v>
      </c>
      <c r="S89" s="152">
        <f t="shared" si="30"/>
        <v>37032757379</v>
      </c>
      <c r="T89" s="93">
        <v>8509017299594</v>
      </c>
      <c r="U89" s="153">
        <f t="shared" si="22"/>
        <v>4.3521779396037876E-3</v>
      </c>
      <c r="V89" s="176">
        <f t="shared" si="23"/>
        <v>1.1752238417093289E-13</v>
      </c>
      <c r="W89" s="93">
        <v>4312853243803</v>
      </c>
      <c r="X89" s="93">
        <v>4803359291718</v>
      </c>
      <c r="Y89" s="93">
        <f t="shared" si="24"/>
        <v>-490506047915</v>
      </c>
      <c r="Z89" s="155">
        <f t="shared" si="28"/>
        <v>-5.7645440201232641E-2</v>
      </c>
      <c r="AA89" s="93">
        <v>3152889015230</v>
      </c>
      <c r="AB89" s="156">
        <f t="shared" si="25"/>
        <v>0.37053503409617433</v>
      </c>
      <c r="AC89" s="135">
        <v>-7.3250000000000002</v>
      </c>
      <c r="AD89" s="135">
        <v>-1.3420000000000001</v>
      </c>
      <c r="AE89" s="135">
        <v>8.7149999999999999</v>
      </c>
      <c r="AF89" s="93">
        <v>346947285358</v>
      </c>
      <c r="AG89" s="93">
        <v>219680373484</v>
      </c>
      <c r="AH89" s="93">
        <f t="shared" si="26"/>
        <v>127266911874</v>
      </c>
      <c r="AI89" s="158">
        <f t="shared" si="27"/>
        <v>-7.2602151110737131E-2</v>
      </c>
      <c r="AJ89" s="159">
        <f t="shared" si="17"/>
        <v>-8.608514640520835E-13</v>
      </c>
      <c r="AK89" s="160">
        <f t="shared" si="18"/>
        <v>9.7432086790609232E-2</v>
      </c>
      <c r="AL89" s="161">
        <f t="shared" si="19"/>
        <v>3.2292128221481593</v>
      </c>
      <c r="AM89" s="162">
        <f t="shared" si="20"/>
        <v>3.3266449089379075</v>
      </c>
      <c r="AN89" s="182">
        <f t="shared" si="21"/>
        <v>-3.3222927309983037</v>
      </c>
    </row>
  </sheetData>
  <mergeCells count="5">
    <mergeCell ref="A1:F2"/>
    <mergeCell ref="H3:L3"/>
    <mergeCell ref="H4:L4"/>
    <mergeCell ref="O1:V1"/>
    <mergeCell ref="O3:P3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92CB3-87C2-44F8-A4CA-946AD52C3C8F}">
  <dimension ref="A1:W88"/>
  <sheetViews>
    <sheetView tabSelected="1" topLeftCell="Q1" zoomScale="85" zoomScaleNormal="85" workbookViewId="0">
      <selection activeCell="T10" sqref="T10"/>
    </sheetView>
  </sheetViews>
  <sheetFormatPr defaultRowHeight="15" x14ac:dyDescent="0.25"/>
  <cols>
    <col min="1" max="1" width="15.28515625" customWidth="1"/>
    <col min="2" max="2" width="18.42578125" customWidth="1"/>
    <col min="3" max="3" width="12.28515625" customWidth="1"/>
    <col min="4" max="4" width="26.85546875" customWidth="1"/>
    <col min="5" max="5" width="30" customWidth="1"/>
    <col min="6" max="6" width="30.28515625" customWidth="1"/>
    <col min="10" max="10" width="21.28515625" style="5" customWidth="1"/>
    <col min="11" max="11" width="32" customWidth="1"/>
    <col min="13" max="13" width="8.85546875" customWidth="1"/>
    <col min="14" max="14" width="13.85546875" customWidth="1"/>
    <col min="15" max="15" width="10.7109375" customWidth="1"/>
    <col min="16" max="16" width="28" style="75" customWidth="1"/>
    <col min="17" max="17" width="31" style="75" customWidth="1"/>
    <col min="18" max="18" width="28.7109375" customWidth="1"/>
    <col min="19" max="19" width="25" customWidth="1"/>
    <col min="20" max="20" width="26.42578125" customWidth="1"/>
    <col min="21" max="21" width="32.28515625" customWidth="1"/>
  </cols>
  <sheetData>
    <row r="1" spans="1:23" x14ac:dyDescent="0.25">
      <c r="A1" s="102" t="s">
        <v>15</v>
      </c>
      <c r="B1" s="102"/>
      <c r="C1" s="102"/>
      <c r="D1" s="102"/>
      <c r="E1" s="102"/>
      <c r="F1" s="102"/>
    </row>
    <row r="2" spans="1:23" ht="16.5" thickBot="1" x14ac:dyDescent="0.3">
      <c r="A2" s="102"/>
      <c r="B2" s="102"/>
      <c r="C2" s="102"/>
      <c r="D2" s="102"/>
      <c r="E2" s="102"/>
      <c r="F2" s="102"/>
      <c r="S2" s="187" t="s">
        <v>124</v>
      </c>
    </row>
    <row r="3" spans="1:23" ht="15.75" thickBot="1" x14ac:dyDescent="0.3">
      <c r="A3" s="11" t="s">
        <v>0</v>
      </c>
      <c r="B3" s="11" t="s">
        <v>1</v>
      </c>
      <c r="C3" s="11" t="s">
        <v>2</v>
      </c>
      <c r="D3" s="11" t="s">
        <v>23</v>
      </c>
      <c r="E3" s="11" t="s">
        <v>24</v>
      </c>
      <c r="F3" s="11" t="s">
        <v>25</v>
      </c>
      <c r="H3" s="94" t="s">
        <v>3</v>
      </c>
      <c r="I3" s="95"/>
      <c r="J3" s="95"/>
      <c r="K3" s="95"/>
      <c r="M3" s="58" t="s">
        <v>0</v>
      </c>
      <c r="N3" s="59" t="s">
        <v>1</v>
      </c>
      <c r="O3" s="59" t="s">
        <v>2</v>
      </c>
      <c r="P3" s="76" t="s">
        <v>82</v>
      </c>
      <c r="Q3" s="81" t="s">
        <v>83</v>
      </c>
      <c r="R3" s="57" t="s">
        <v>88</v>
      </c>
      <c r="T3" s="94" t="s">
        <v>3</v>
      </c>
      <c r="U3" s="95"/>
      <c r="V3" s="95"/>
      <c r="W3" s="95"/>
    </row>
    <row r="4" spans="1:23" ht="15.75" thickBot="1" x14ac:dyDescent="0.3">
      <c r="A4" s="15">
        <v>1</v>
      </c>
      <c r="B4" s="16" t="s">
        <v>26</v>
      </c>
      <c r="C4" s="17">
        <v>2017</v>
      </c>
      <c r="D4" s="18">
        <v>0</v>
      </c>
      <c r="E4" s="18">
        <v>356084937600</v>
      </c>
      <c r="F4" s="19">
        <f>SUM(D4/E4)</f>
        <v>0</v>
      </c>
      <c r="H4" s="95" t="s">
        <v>16</v>
      </c>
      <c r="I4" s="95"/>
      <c r="J4" s="95"/>
      <c r="K4" s="95"/>
      <c r="M4" s="44">
        <v>1</v>
      </c>
      <c r="N4" s="13" t="s">
        <v>26</v>
      </c>
      <c r="O4" s="12">
        <v>2017</v>
      </c>
      <c r="P4" s="77">
        <v>3560849376</v>
      </c>
      <c r="Q4" s="79">
        <v>1816046623</v>
      </c>
      <c r="R4" s="192">
        <f>SUM(P4/Q4)</f>
        <v>1.9607698012277299</v>
      </c>
      <c r="S4">
        <f>P4/Q4*100%</f>
        <v>1.9607698012277299</v>
      </c>
      <c r="T4" s="95" t="s">
        <v>84</v>
      </c>
      <c r="U4" s="95"/>
      <c r="V4" s="95"/>
      <c r="W4" s="95"/>
    </row>
    <row r="5" spans="1:23" ht="15.75" thickBot="1" x14ac:dyDescent="0.3">
      <c r="A5" s="20"/>
      <c r="B5" s="4"/>
      <c r="C5" s="2">
        <v>2018</v>
      </c>
      <c r="D5" s="7">
        <v>0</v>
      </c>
      <c r="E5" s="7">
        <v>356084937600</v>
      </c>
      <c r="F5" s="19">
        <f t="shared" ref="F5:F68" si="0">SUM(D5/E5)</f>
        <v>0</v>
      </c>
      <c r="J5"/>
      <c r="M5" s="20"/>
      <c r="N5" s="4"/>
      <c r="O5" s="2">
        <v>2018</v>
      </c>
      <c r="P5" s="77">
        <v>3560849376</v>
      </c>
      <c r="Q5" s="79">
        <v>1816046623</v>
      </c>
      <c r="R5" s="192">
        <f t="shared" ref="R5:R68" si="1">SUM(P5/Q5)</f>
        <v>1.9607698012277299</v>
      </c>
      <c r="S5">
        <f t="shared" ref="S5:S68" si="2">P5/Q5*100%</f>
        <v>1.9607698012277299</v>
      </c>
    </row>
    <row r="6" spans="1:23" ht="15.75" thickBot="1" x14ac:dyDescent="0.3">
      <c r="A6" s="20"/>
      <c r="B6" s="4"/>
      <c r="C6" s="2">
        <v>2019</v>
      </c>
      <c r="D6" s="7">
        <v>0</v>
      </c>
      <c r="E6" s="7">
        <v>356084937600</v>
      </c>
      <c r="F6" s="19">
        <f t="shared" si="0"/>
        <v>0</v>
      </c>
      <c r="J6"/>
      <c r="M6" s="20"/>
      <c r="N6" s="4"/>
      <c r="O6" s="2">
        <v>2019</v>
      </c>
      <c r="P6" s="77">
        <v>3560849376</v>
      </c>
      <c r="Q6" s="79">
        <v>1816046623</v>
      </c>
      <c r="R6" s="192">
        <f t="shared" si="1"/>
        <v>1.9607698012277299</v>
      </c>
      <c r="S6">
        <f t="shared" si="2"/>
        <v>1.9607698012277299</v>
      </c>
    </row>
    <row r="7" spans="1:23" ht="15.75" thickBot="1" x14ac:dyDescent="0.3">
      <c r="A7" s="20"/>
      <c r="B7" s="4"/>
      <c r="C7" s="2">
        <v>2020</v>
      </c>
      <c r="D7" s="7">
        <v>0</v>
      </c>
      <c r="E7" s="7">
        <v>356084937600</v>
      </c>
      <c r="F7" s="19">
        <f t="shared" si="0"/>
        <v>0</v>
      </c>
      <c r="J7"/>
      <c r="M7" s="20"/>
      <c r="N7" s="4"/>
      <c r="O7" s="2">
        <v>2020</v>
      </c>
      <c r="P7" s="77">
        <v>3560849376</v>
      </c>
      <c r="Q7" s="79">
        <v>1816046623</v>
      </c>
      <c r="R7" s="192">
        <f t="shared" si="1"/>
        <v>1.9607698012277299</v>
      </c>
      <c r="S7">
        <f t="shared" si="2"/>
        <v>1.9607698012277299</v>
      </c>
    </row>
    <row r="8" spans="1:23" ht="15.75" thickBot="1" x14ac:dyDescent="0.3">
      <c r="A8" s="21"/>
      <c r="B8" s="22"/>
      <c r="C8" s="23">
        <v>2021</v>
      </c>
      <c r="D8" s="24">
        <v>0</v>
      </c>
      <c r="E8" s="24">
        <v>356084937600</v>
      </c>
      <c r="F8" s="19">
        <f t="shared" si="0"/>
        <v>0</v>
      </c>
      <c r="J8"/>
      <c r="M8" s="21"/>
      <c r="N8" s="22"/>
      <c r="O8" s="23">
        <v>2021</v>
      </c>
      <c r="P8" s="77">
        <v>3560849376</v>
      </c>
      <c r="Q8" s="79">
        <v>1816046623</v>
      </c>
      <c r="R8" s="192">
        <f t="shared" si="1"/>
        <v>1.9607698012277299</v>
      </c>
      <c r="S8">
        <f t="shared" si="2"/>
        <v>1.9607698012277299</v>
      </c>
    </row>
    <row r="9" spans="1:23" ht="15.75" thickBot="1" x14ac:dyDescent="0.3">
      <c r="A9" s="15">
        <v>2</v>
      </c>
      <c r="B9" s="16" t="s">
        <v>27</v>
      </c>
      <c r="C9" s="17">
        <v>2017</v>
      </c>
      <c r="D9" s="18">
        <v>492257000000</v>
      </c>
      <c r="E9" s="18">
        <v>9054807000000</v>
      </c>
      <c r="F9" s="19">
        <f t="shared" si="0"/>
        <v>5.4364162593415852E-2</v>
      </c>
      <c r="J9"/>
      <c r="M9" s="15">
        <v>2</v>
      </c>
      <c r="N9" s="16" t="s">
        <v>27</v>
      </c>
      <c r="O9" s="17">
        <v>2017</v>
      </c>
      <c r="P9" s="78">
        <v>1.8359314591E+16</v>
      </c>
      <c r="Q9" s="80">
        <v>1.8084097013E+16</v>
      </c>
      <c r="R9" s="192">
        <f t="shared" si="1"/>
        <v>1.0152187625294289</v>
      </c>
      <c r="S9">
        <f t="shared" si="2"/>
        <v>1.0152187625294289</v>
      </c>
    </row>
    <row r="10" spans="1:23" ht="15.75" thickBot="1" x14ac:dyDescent="0.3">
      <c r="A10" s="20"/>
      <c r="B10" s="4"/>
      <c r="C10" s="2">
        <v>2018</v>
      </c>
      <c r="D10" s="7">
        <v>451431000000</v>
      </c>
      <c r="E10" s="7">
        <v>9054807000000</v>
      </c>
      <c r="F10" s="19">
        <f t="shared" si="0"/>
        <v>4.985539724921801E-2</v>
      </c>
      <c r="J10"/>
      <c r="M10" s="20"/>
      <c r="N10" s="4"/>
      <c r="O10" s="2">
        <v>2018</v>
      </c>
      <c r="P10" s="78">
        <v>1.8359314591E+16</v>
      </c>
      <c r="Q10" s="75">
        <v>1.7947895555E+16</v>
      </c>
      <c r="R10" s="192">
        <f t="shared" si="1"/>
        <v>1.0229229680292733</v>
      </c>
      <c r="S10">
        <f t="shared" si="2"/>
        <v>1.0229229680292733</v>
      </c>
    </row>
    <row r="11" spans="1:23" ht="15.75" thickBot="1" x14ac:dyDescent="0.3">
      <c r="A11" s="20"/>
      <c r="B11" s="4"/>
      <c r="C11" s="2">
        <v>2019</v>
      </c>
      <c r="D11" s="7">
        <v>1421049000000</v>
      </c>
      <c r="E11" s="7">
        <v>9054807000000</v>
      </c>
      <c r="F11" s="19">
        <f t="shared" si="0"/>
        <v>0.15693862939320519</v>
      </c>
      <c r="J11"/>
      <c r="M11" s="20"/>
      <c r="N11" s="4"/>
      <c r="O11" s="2">
        <v>2019</v>
      </c>
      <c r="P11" s="78">
        <v>1.8359314591E+16</v>
      </c>
      <c r="Q11" s="80">
        <v>1.7718454882E+16</v>
      </c>
      <c r="R11" s="192">
        <f t="shared" si="1"/>
        <v>1.0361690516056816</v>
      </c>
      <c r="S11">
        <f t="shared" si="2"/>
        <v>1.0361690516056816</v>
      </c>
    </row>
    <row r="12" spans="1:23" ht="15.75" thickBot="1" x14ac:dyDescent="0.3">
      <c r="A12" s="20"/>
      <c r="B12" s="4"/>
      <c r="C12" s="2">
        <v>2020</v>
      </c>
      <c r="D12" s="7">
        <v>1773940000000</v>
      </c>
      <c r="E12" s="7">
        <v>9054807000000</v>
      </c>
      <c r="F12" s="19">
        <f t="shared" si="0"/>
        <v>0.19591140926581871</v>
      </c>
      <c r="J12"/>
      <c r="M12" s="20"/>
      <c r="N12" s="4"/>
      <c r="O12" s="2">
        <v>2020</v>
      </c>
      <c r="P12" s="78">
        <v>1.8339734891E+16</v>
      </c>
      <c r="Q12" s="80">
        <v>1.6092681454E+16</v>
      </c>
      <c r="R12" s="192">
        <f t="shared" si="1"/>
        <v>1.1396320087129712</v>
      </c>
      <c r="S12">
        <f t="shared" si="2"/>
        <v>1.1396320087129712</v>
      </c>
    </row>
    <row r="13" spans="1:23" ht="15.75" thickBot="1" x14ac:dyDescent="0.3">
      <c r="A13" s="21"/>
      <c r="B13" s="22"/>
      <c r="C13" s="23">
        <v>2021</v>
      </c>
      <c r="D13" s="24">
        <v>5023737000000</v>
      </c>
      <c r="E13" s="24">
        <v>9054807000000</v>
      </c>
      <c r="F13" s="19">
        <f t="shared" si="0"/>
        <v>0.55481436545251595</v>
      </c>
      <c r="J13"/>
      <c r="M13" s="21"/>
      <c r="N13" s="22"/>
      <c r="O13" s="23">
        <v>2021</v>
      </c>
      <c r="P13" s="78">
        <v>1.8359314591E+16</v>
      </c>
      <c r="Q13" s="80">
        <v>1.6383078548E+16</v>
      </c>
      <c r="R13" s="192">
        <f t="shared" si="1"/>
        <v>1.120626659831357</v>
      </c>
      <c r="S13">
        <f t="shared" si="2"/>
        <v>1.120626659831357</v>
      </c>
    </row>
    <row r="14" spans="1:23" ht="15.75" thickBot="1" x14ac:dyDescent="0.3">
      <c r="A14" s="15">
        <v>3</v>
      </c>
      <c r="B14" s="16" t="s">
        <v>28</v>
      </c>
      <c r="C14" s="17">
        <v>2017</v>
      </c>
      <c r="D14" s="18">
        <v>3937500000000</v>
      </c>
      <c r="E14" s="18">
        <v>6167291000000</v>
      </c>
      <c r="F14" s="19">
        <f t="shared" si="0"/>
        <v>0.63844887487877577</v>
      </c>
      <c r="J14"/>
      <c r="M14" s="15">
        <v>3</v>
      </c>
      <c r="N14" s="16" t="s">
        <v>28</v>
      </c>
      <c r="O14" s="17">
        <v>2017</v>
      </c>
      <c r="P14" s="78">
        <v>123345810000000</v>
      </c>
      <c r="Q14" s="80">
        <v>69999999999000</v>
      </c>
      <c r="R14" s="192">
        <f t="shared" si="1"/>
        <v>1.7620830000251726</v>
      </c>
      <c r="S14">
        <f t="shared" si="2"/>
        <v>1.7620830000251726</v>
      </c>
      <c r="T14" s="82">
        <v>3756415785000000</v>
      </c>
    </row>
    <row r="15" spans="1:23" ht="15.75" thickBot="1" x14ac:dyDescent="0.3">
      <c r="A15" s="20"/>
      <c r="B15" s="4"/>
      <c r="C15" s="2">
        <v>2018</v>
      </c>
      <c r="D15" s="7">
        <v>5743300000000</v>
      </c>
      <c r="E15" s="14">
        <v>6167291000000</v>
      </c>
      <c r="F15" s="19">
        <f t="shared" si="0"/>
        <v>0.93125166300730744</v>
      </c>
      <c r="J15"/>
      <c r="M15" s="20"/>
      <c r="N15" s="4"/>
      <c r="O15" s="2">
        <v>2018</v>
      </c>
      <c r="P15" s="78">
        <v>123345810000000</v>
      </c>
      <c r="Q15" s="80">
        <v>69999999999000</v>
      </c>
      <c r="R15" s="192">
        <f t="shared" si="1"/>
        <v>1.7620830000251726</v>
      </c>
      <c r="S15">
        <f t="shared" si="2"/>
        <v>1.7620830000251726</v>
      </c>
      <c r="T15" s="82">
        <v>2363812461000000</v>
      </c>
    </row>
    <row r="16" spans="1:23" ht="15.75" thickBot="1" x14ac:dyDescent="0.3">
      <c r="A16" s="20"/>
      <c r="B16" s="4"/>
      <c r="C16" s="2">
        <v>2019</v>
      </c>
      <c r="D16" s="7">
        <v>4597500000000</v>
      </c>
      <c r="E16" s="14">
        <v>6167291000000</v>
      </c>
      <c r="F16" s="19">
        <f t="shared" si="0"/>
        <v>0.74546506723940864</v>
      </c>
      <c r="J16"/>
      <c r="M16" s="20"/>
      <c r="N16" s="4"/>
      <c r="O16" s="2">
        <v>2019</v>
      </c>
      <c r="P16" s="78">
        <v>123345810000000</v>
      </c>
      <c r="Q16" s="80">
        <v>69999999999000</v>
      </c>
      <c r="R16" s="192">
        <f t="shared" si="1"/>
        <v>1.7620830000251726</v>
      </c>
      <c r="S16">
        <f t="shared" si="2"/>
        <v>1.7620830000251726</v>
      </c>
      <c r="T16" s="82">
        <v>520589856000000</v>
      </c>
    </row>
    <row r="17" spans="1:20" ht="15.75" thickBot="1" x14ac:dyDescent="0.3">
      <c r="A17" s="20"/>
      <c r="B17" s="4"/>
      <c r="C17" s="2">
        <v>2020</v>
      </c>
      <c r="D17" s="7">
        <v>13828400000000</v>
      </c>
      <c r="E17" s="14">
        <v>6167291000000</v>
      </c>
      <c r="F17" s="19">
        <f t="shared" si="0"/>
        <v>2.2422162339996605</v>
      </c>
      <c r="J17"/>
      <c r="M17" s="20"/>
      <c r="N17" s="4"/>
      <c r="O17" s="2">
        <v>2020</v>
      </c>
      <c r="P17" s="78">
        <v>123345810000000</v>
      </c>
      <c r="Q17" s="80">
        <v>69999999999000</v>
      </c>
      <c r="R17" s="192">
        <f t="shared" si="1"/>
        <v>1.7620830000251726</v>
      </c>
      <c r="S17">
        <f t="shared" si="2"/>
        <v>1.7620830000251726</v>
      </c>
      <c r="T17" s="82">
        <v>773896559000000</v>
      </c>
    </row>
    <row r="18" spans="1:20" ht="15.75" thickBot="1" x14ac:dyDescent="0.3">
      <c r="A18" s="21"/>
      <c r="B18" s="22"/>
      <c r="C18" s="23">
        <v>2021</v>
      </c>
      <c r="D18" s="24">
        <v>17686911000000</v>
      </c>
      <c r="E18" s="31">
        <v>6167291000000</v>
      </c>
      <c r="F18" s="19">
        <f t="shared" si="0"/>
        <v>2.8678573785475665</v>
      </c>
      <c r="J18"/>
      <c r="M18" s="21"/>
      <c r="N18" s="22"/>
      <c r="O18" s="23">
        <v>2021</v>
      </c>
      <c r="P18" s="78">
        <v>151559001604000</v>
      </c>
      <c r="Q18" s="80">
        <v>80610976875000</v>
      </c>
      <c r="R18" s="192">
        <f t="shared" si="1"/>
        <v>1.8801285814835871</v>
      </c>
      <c r="S18">
        <f t="shared" si="2"/>
        <v>1.8801285814835871</v>
      </c>
      <c r="T18" s="82">
        <f>SUM(T14+T15+T16+T17)</f>
        <v>7414714661000000</v>
      </c>
    </row>
    <row r="19" spans="1:20" ht="15.75" thickBot="1" x14ac:dyDescent="0.3">
      <c r="A19" s="15">
        <v>4</v>
      </c>
      <c r="B19" s="16" t="s">
        <v>29</v>
      </c>
      <c r="C19" s="17">
        <v>2017</v>
      </c>
      <c r="D19" s="61">
        <v>162500000000</v>
      </c>
      <c r="E19" s="18">
        <v>5295000000000</v>
      </c>
      <c r="F19" s="19">
        <f t="shared" si="0"/>
        <v>3.0689329556185082E-2</v>
      </c>
      <c r="J19"/>
      <c r="M19" s="15">
        <v>4</v>
      </c>
      <c r="N19" s="16" t="s">
        <v>29</v>
      </c>
      <c r="O19" s="17">
        <v>2017</v>
      </c>
      <c r="P19" s="78">
        <v>1.059E+16</v>
      </c>
      <c r="Q19" s="80">
        <v>6353999999000000</v>
      </c>
      <c r="R19" s="192">
        <f t="shared" si="1"/>
        <v>1.6666666669289687</v>
      </c>
      <c r="S19">
        <f t="shared" si="2"/>
        <v>1.6666666669289687</v>
      </c>
    </row>
    <row r="20" spans="1:20" ht="15.75" thickBot="1" x14ac:dyDescent="0.3">
      <c r="A20" s="20"/>
      <c r="B20" s="4"/>
      <c r="C20" s="2">
        <v>2018</v>
      </c>
      <c r="D20" s="62">
        <v>1469300000000</v>
      </c>
      <c r="E20" s="7">
        <v>5295000000000</v>
      </c>
      <c r="F20" s="19">
        <f t="shared" si="0"/>
        <v>0.27748819641170919</v>
      </c>
      <c r="M20" s="20"/>
      <c r="N20" s="4"/>
      <c r="O20" s="2">
        <v>2018</v>
      </c>
      <c r="P20" s="78">
        <v>1.059E+16</v>
      </c>
      <c r="Q20" s="80">
        <v>6353999999000000</v>
      </c>
      <c r="R20" s="192">
        <f t="shared" si="1"/>
        <v>1.6666666669289687</v>
      </c>
      <c r="S20">
        <f t="shared" si="2"/>
        <v>1.6666666669289687</v>
      </c>
    </row>
    <row r="21" spans="1:20" ht="15.75" thickBot="1" x14ac:dyDescent="0.3">
      <c r="A21" s="20"/>
      <c r="B21" s="4"/>
      <c r="C21" s="2">
        <v>2019</v>
      </c>
      <c r="D21" s="63">
        <v>911100000000</v>
      </c>
      <c r="E21" s="7">
        <v>5295000000000</v>
      </c>
      <c r="F21" s="19">
        <f t="shared" si="0"/>
        <v>0.17206798866855524</v>
      </c>
      <c r="J21"/>
      <c r="M21" s="20"/>
      <c r="N21" s="4"/>
      <c r="O21" s="2">
        <v>2019</v>
      </c>
      <c r="P21" s="78">
        <v>1.059E+16</v>
      </c>
      <c r="Q21" s="80">
        <v>6353999999000000</v>
      </c>
      <c r="R21" s="192">
        <f t="shared" si="1"/>
        <v>1.6666666669289687</v>
      </c>
      <c r="S21">
        <f t="shared" si="2"/>
        <v>1.6666666669289687</v>
      </c>
    </row>
    <row r="22" spans="1:20" ht="15.75" thickBot="1" x14ac:dyDescent="0.3">
      <c r="A22" s="20"/>
      <c r="B22" s="4"/>
      <c r="C22" s="2">
        <v>2020</v>
      </c>
      <c r="D22" s="62">
        <v>1442200000000</v>
      </c>
      <c r="E22" s="7">
        <v>5295000000000</v>
      </c>
      <c r="F22" s="19">
        <f t="shared" si="0"/>
        <v>0.27237016052880075</v>
      </c>
      <c r="J22"/>
      <c r="M22" s="20"/>
      <c r="N22" s="4"/>
      <c r="O22" s="2">
        <v>2020</v>
      </c>
      <c r="P22" s="78">
        <v>1.059E+16</v>
      </c>
      <c r="Q22" s="80">
        <v>6353999999000000</v>
      </c>
      <c r="R22" s="192">
        <f t="shared" si="1"/>
        <v>1.6666666669289687</v>
      </c>
      <c r="S22">
        <f t="shared" si="2"/>
        <v>1.6666666669289687</v>
      </c>
    </row>
    <row r="23" spans="1:20" ht="15.75" thickBot="1" x14ac:dyDescent="0.3">
      <c r="A23" s="21"/>
      <c r="B23" s="22"/>
      <c r="C23" s="23">
        <v>2021</v>
      </c>
      <c r="D23" s="64">
        <v>5244300000000</v>
      </c>
      <c r="E23" s="24">
        <v>5295000000000</v>
      </c>
      <c r="F23" s="19">
        <f t="shared" si="0"/>
        <v>0.99042492917847025</v>
      </c>
      <c r="J23"/>
      <c r="M23" s="21"/>
      <c r="N23" s="22"/>
      <c r="O23" s="23">
        <v>2021</v>
      </c>
      <c r="P23" s="78">
        <v>1.059E+16</v>
      </c>
      <c r="Q23" s="80">
        <v>6353999999000000</v>
      </c>
      <c r="R23" s="192">
        <f t="shared" si="1"/>
        <v>1.6666666669289687</v>
      </c>
      <c r="S23">
        <f t="shared" si="2"/>
        <v>1.6666666669289687</v>
      </c>
    </row>
    <row r="24" spans="1:20" ht="15.75" thickBot="1" x14ac:dyDescent="0.3">
      <c r="A24" s="15">
        <v>5</v>
      </c>
      <c r="B24" s="16" t="s">
        <v>30</v>
      </c>
      <c r="C24" s="17">
        <v>2017</v>
      </c>
      <c r="D24" s="18">
        <v>0</v>
      </c>
      <c r="E24" s="18">
        <v>2424073000000</v>
      </c>
      <c r="F24" s="19">
        <f t="shared" si="0"/>
        <v>0</v>
      </c>
      <c r="J24"/>
      <c r="M24" s="15">
        <v>5</v>
      </c>
      <c r="N24" s="16" t="s">
        <v>30</v>
      </c>
      <c r="O24" s="17">
        <v>2017</v>
      </c>
      <c r="P24" s="78">
        <v>7272218666000000</v>
      </c>
      <c r="Q24" s="80">
        <v>7272218666000000</v>
      </c>
      <c r="R24" s="192">
        <f t="shared" si="1"/>
        <v>1</v>
      </c>
      <c r="S24">
        <f t="shared" si="2"/>
        <v>1</v>
      </c>
    </row>
    <row r="25" spans="1:20" ht="15.75" thickBot="1" x14ac:dyDescent="0.3">
      <c r="A25" s="20"/>
      <c r="B25" s="4"/>
      <c r="C25" s="2">
        <v>2018</v>
      </c>
      <c r="D25" s="7">
        <v>0</v>
      </c>
      <c r="E25" s="7">
        <v>2459697000000</v>
      </c>
      <c r="F25" s="19">
        <f t="shared" si="0"/>
        <v>0</v>
      </c>
      <c r="M25" s="20"/>
      <c r="N25" s="4"/>
      <c r="O25" s="2">
        <v>2018</v>
      </c>
      <c r="P25" s="78">
        <v>7414714661000000</v>
      </c>
      <c r="Q25" s="80">
        <v>7414714661000000</v>
      </c>
      <c r="R25" s="192">
        <f t="shared" si="1"/>
        <v>1</v>
      </c>
      <c r="S25">
        <f t="shared" si="2"/>
        <v>1</v>
      </c>
    </row>
    <row r="26" spans="1:20" ht="15.75" thickBot="1" x14ac:dyDescent="0.3">
      <c r="A26" s="20"/>
      <c r="B26" s="4"/>
      <c r="C26" s="2">
        <v>2019</v>
      </c>
      <c r="D26" s="7">
        <v>0</v>
      </c>
      <c r="E26" s="7">
        <v>2459697000000</v>
      </c>
      <c r="F26" s="19">
        <f t="shared" si="0"/>
        <v>0</v>
      </c>
      <c r="M26" s="20"/>
      <c r="N26" s="4"/>
      <c r="O26" s="2">
        <v>2019</v>
      </c>
      <c r="P26" s="78">
        <v>7414714661000000</v>
      </c>
      <c r="Q26" s="80">
        <v>7414714661000000</v>
      </c>
      <c r="R26" s="192">
        <f t="shared" si="1"/>
        <v>1</v>
      </c>
      <c r="S26">
        <f t="shared" si="2"/>
        <v>1</v>
      </c>
    </row>
    <row r="27" spans="1:20" ht="15.75" thickBot="1" x14ac:dyDescent="0.3">
      <c r="A27" s="20"/>
      <c r="B27" s="4"/>
      <c r="C27" s="2">
        <v>2020</v>
      </c>
      <c r="D27" s="7">
        <v>0</v>
      </c>
      <c r="E27" s="7">
        <v>2459697000000</v>
      </c>
      <c r="F27" s="19">
        <f t="shared" si="0"/>
        <v>0</v>
      </c>
      <c r="M27" s="20"/>
      <c r="N27" s="4"/>
      <c r="O27" s="2">
        <v>2020</v>
      </c>
      <c r="P27" s="78">
        <v>7414714661000000</v>
      </c>
      <c r="Q27" s="78">
        <v>7414714661000000</v>
      </c>
      <c r="R27" s="192">
        <f t="shared" si="1"/>
        <v>1</v>
      </c>
      <c r="S27">
        <f t="shared" si="2"/>
        <v>1</v>
      </c>
    </row>
    <row r="28" spans="1:20" ht="15.75" thickBot="1" x14ac:dyDescent="0.3">
      <c r="A28" s="21"/>
      <c r="B28" s="26"/>
      <c r="C28" s="25">
        <v>2021</v>
      </c>
      <c r="D28" s="27">
        <v>0</v>
      </c>
      <c r="E28" s="27">
        <v>2459697000000</v>
      </c>
      <c r="F28" s="19">
        <f t="shared" si="0"/>
        <v>0</v>
      </c>
      <c r="M28" s="21"/>
      <c r="N28" s="26"/>
      <c r="O28" s="25">
        <v>2021</v>
      </c>
      <c r="P28" s="78">
        <v>7414714661000000</v>
      </c>
      <c r="Q28" s="78">
        <v>7414714661000000</v>
      </c>
      <c r="R28" s="192">
        <f t="shared" si="1"/>
        <v>1</v>
      </c>
      <c r="S28">
        <f t="shared" si="2"/>
        <v>1</v>
      </c>
    </row>
    <row r="29" spans="1:20" ht="15.75" thickBot="1" x14ac:dyDescent="0.3">
      <c r="A29" s="15">
        <v>6</v>
      </c>
      <c r="B29" s="16" t="s">
        <v>31</v>
      </c>
      <c r="C29" s="17">
        <v>2017</v>
      </c>
      <c r="D29" s="18">
        <v>11556700000000</v>
      </c>
      <c r="E29" s="18">
        <v>3743648000000</v>
      </c>
      <c r="F29" s="19">
        <f t="shared" si="0"/>
        <v>3.0870156595919274</v>
      </c>
      <c r="M29" s="15">
        <v>6</v>
      </c>
      <c r="N29" s="16" t="s">
        <v>31</v>
      </c>
      <c r="O29" s="17">
        <v>2017</v>
      </c>
      <c r="P29" s="78">
        <v>1.1934147982E+16</v>
      </c>
      <c r="Q29" s="78">
        <v>1.1934147982E+16</v>
      </c>
      <c r="R29" s="192">
        <f t="shared" si="1"/>
        <v>1</v>
      </c>
      <c r="S29">
        <f t="shared" si="2"/>
        <v>1</v>
      </c>
    </row>
    <row r="30" spans="1:20" ht="15.75" thickBot="1" x14ac:dyDescent="0.3">
      <c r="A30" s="20"/>
      <c r="B30" s="4"/>
      <c r="C30" s="2">
        <v>2018</v>
      </c>
      <c r="D30" s="7">
        <v>14363900000000</v>
      </c>
      <c r="E30" s="7">
        <v>3744534000000</v>
      </c>
      <c r="F30" s="19">
        <f t="shared" si="0"/>
        <v>3.8359646353858716</v>
      </c>
      <c r="M30" s="20"/>
      <c r="N30" s="4"/>
      <c r="O30" s="2">
        <v>2018</v>
      </c>
      <c r="P30" s="78">
        <v>1.1934147982E+16</v>
      </c>
      <c r="Q30" s="78">
        <v>1.1934147982E+16</v>
      </c>
      <c r="R30" s="192">
        <f t="shared" si="1"/>
        <v>1</v>
      </c>
      <c r="S30">
        <f t="shared" si="2"/>
        <v>1</v>
      </c>
    </row>
    <row r="31" spans="1:20" ht="15.75" thickBot="1" x14ac:dyDescent="0.3">
      <c r="A31" s="20"/>
      <c r="B31" s="4"/>
      <c r="C31" s="2">
        <v>2019</v>
      </c>
      <c r="D31" s="7">
        <v>6672666000000</v>
      </c>
      <c r="E31" s="7">
        <v>3750593000000</v>
      </c>
      <c r="F31" s="19">
        <f t="shared" si="0"/>
        <v>1.7790962655772034</v>
      </c>
      <c r="M31" s="20"/>
      <c r="N31" s="4"/>
      <c r="O31" s="2">
        <v>2019</v>
      </c>
      <c r="P31" s="78">
        <v>1.1934147982E+16</v>
      </c>
      <c r="Q31" s="78">
        <v>1.1934147982E+16</v>
      </c>
      <c r="R31" s="192">
        <f t="shared" si="1"/>
        <v>1</v>
      </c>
      <c r="S31">
        <f t="shared" si="2"/>
        <v>1</v>
      </c>
    </row>
    <row r="32" spans="1:20" ht="15.75" thickBot="1" x14ac:dyDescent="0.3">
      <c r="A32" s="20"/>
      <c r="B32" s="4"/>
      <c r="C32" s="2">
        <v>2020</v>
      </c>
      <c r="D32" s="7">
        <v>6167166000000</v>
      </c>
      <c r="E32" s="7">
        <v>3753875000000</v>
      </c>
      <c r="F32" s="19">
        <f t="shared" si="0"/>
        <v>1.6428799573773767</v>
      </c>
      <c r="M32" s="20"/>
      <c r="N32" s="4"/>
      <c r="O32" s="2">
        <v>2020</v>
      </c>
      <c r="P32" s="78">
        <v>1.1934147982E+16</v>
      </c>
      <c r="Q32" s="78">
        <v>1.1934147982E+16</v>
      </c>
      <c r="R32" s="192">
        <f t="shared" si="1"/>
        <v>1</v>
      </c>
      <c r="S32">
        <f t="shared" si="2"/>
        <v>1</v>
      </c>
    </row>
    <row r="33" spans="1:20" ht="15.75" thickBot="1" x14ac:dyDescent="0.3">
      <c r="A33" s="21"/>
      <c r="B33" s="26"/>
      <c r="C33" s="25">
        <v>2021</v>
      </c>
      <c r="D33" s="27">
        <v>8630566000000</v>
      </c>
      <c r="E33" s="27">
        <v>3753875000000</v>
      </c>
      <c r="F33" s="19">
        <f t="shared" si="0"/>
        <v>2.2991085211947655</v>
      </c>
      <c r="M33" s="21"/>
      <c r="N33" s="26"/>
      <c r="O33" s="25">
        <v>2021</v>
      </c>
      <c r="P33" s="78">
        <v>1.1934147982E+16</v>
      </c>
      <c r="Q33" s="80">
        <v>1.1934147982E+16</v>
      </c>
      <c r="R33" s="192">
        <f t="shared" si="1"/>
        <v>1</v>
      </c>
      <c r="S33">
        <f t="shared" si="2"/>
        <v>1</v>
      </c>
    </row>
    <row r="34" spans="1:20" ht="15.75" thickBot="1" x14ac:dyDescent="0.3">
      <c r="A34" s="15">
        <v>7</v>
      </c>
      <c r="B34" s="16" t="s">
        <v>32</v>
      </c>
      <c r="C34" s="17">
        <v>2017</v>
      </c>
      <c r="D34" s="18">
        <v>4152658000000</v>
      </c>
      <c r="E34" s="18">
        <v>11666667000000</v>
      </c>
      <c r="F34" s="19">
        <f t="shared" si="0"/>
        <v>0.35594210411593991</v>
      </c>
      <c r="M34" s="15">
        <v>7</v>
      </c>
      <c r="N34" s="16" t="s">
        <v>32</v>
      </c>
      <c r="O34" s="17">
        <v>2017</v>
      </c>
      <c r="P34" s="78">
        <v>4.6666666665E+16</v>
      </c>
      <c r="Q34" s="80">
        <v>2.7999999999E+16</v>
      </c>
      <c r="R34" s="192">
        <f t="shared" si="1"/>
        <v>1.6666666666666667</v>
      </c>
      <c r="S34">
        <f t="shared" si="2"/>
        <v>1.6666666666666667</v>
      </c>
    </row>
    <row r="35" spans="1:20" ht="15.75" thickBot="1" x14ac:dyDescent="0.3">
      <c r="A35" s="20"/>
      <c r="B35" s="4"/>
      <c r="C35" s="2">
        <v>2018</v>
      </c>
      <c r="D35" s="7">
        <v>4327958000000</v>
      </c>
      <c r="E35" s="14">
        <v>11666667000000</v>
      </c>
      <c r="F35" s="19">
        <f t="shared" si="0"/>
        <v>0.37096781797234807</v>
      </c>
      <c r="M35" s="20"/>
      <c r="N35" s="4"/>
      <c r="O35" s="2">
        <v>2018</v>
      </c>
      <c r="P35" s="78">
        <v>4.6666666665E+16</v>
      </c>
      <c r="Q35" s="80">
        <v>2.7999999999E+16</v>
      </c>
      <c r="R35" s="192">
        <f t="shared" si="1"/>
        <v>1.6666666666666667</v>
      </c>
      <c r="S35">
        <f t="shared" si="2"/>
        <v>1.6666666666666667</v>
      </c>
      <c r="T35" s="82">
        <v>3000000000000000</v>
      </c>
    </row>
    <row r="36" spans="1:20" ht="15.75" thickBot="1" x14ac:dyDescent="0.3">
      <c r="A36" s="20"/>
      <c r="B36" s="4"/>
      <c r="C36" s="2">
        <v>2019</v>
      </c>
      <c r="D36" s="7">
        <v>9261758000000</v>
      </c>
      <c r="E36" s="14">
        <v>11666667000000</v>
      </c>
      <c r="F36" s="19">
        <f t="shared" si="0"/>
        <v>0.79386494874671576</v>
      </c>
      <c r="M36" s="20"/>
      <c r="N36" s="4"/>
      <c r="O36" s="2">
        <v>2019</v>
      </c>
      <c r="P36" s="78">
        <v>4.6666666665E+16</v>
      </c>
      <c r="Q36" s="80">
        <v>2.7999999999E+16</v>
      </c>
      <c r="R36" s="192">
        <f t="shared" si="1"/>
        <v>1.6666666666666667</v>
      </c>
      <c r="S36">
        <f t="shared" si="2"/>
        <v>1.6666666666666667</v>
      </c>
      <c r="T36" s="82">
        <v>1087407500000000</v>
      </c>
    </row>
    <row r="37" spans="1:20" ht="15.75" thickBot="1" x14ac:dyDescent="0.3">
      <c r="A37" s="20"/>
      <c r="B37" s="4"/>
      <c r="C37" s="2">
        <v>2020</v>
      </c>
      <c r="D37" s="7">
        <v>11410700000000</v>
      </c>
      <c r="E37" s="14">
        <v>11666667000000</v>
      </c>
      <c r="F37" s="19">
        <f t="shared" si="0"/>
        <v>0.97805997205542938</v>
      </c>
      <c r="M37" s="20"/>
      <c r="N37" s="4"/>
      <c r="O37" s="2">
        <v>2020</v>
      </c>
      <c r="P37" s="78">
        <v>4.6666666665E+16</v>
      </c>
      <c r="Q37" s="80">
        <v>2.7999999999E+16</v>
      </c>
      <c r="R37" s="192">
        <f t="shared" si="1"/>
        <v>1.6666666666666667</v>
      </c>
      <c r="S37">
        <f t="shared" si="2"/>
        <v>1.6666666666666667</v>
      </c>
      <c r="T37" s="82">
        <f>(T35+T36)</f>
        <v>4087407500000000</v>
      </c>
    </row>
    <row r="38" spans="1:20" ht="15.75" thickBot="1" x14ac:dyDescent="0.3">
      <c r="A38" s="32"/>
      <c r="B38" s="22"/>
      <c r="C38" s="23">
        <v>2021</v>
      </c>
      <c r="D38" s="24">
        <v>13305500000000</v>
      </c>
      <c r="E38" s="31">
        <v>11666667000000</v>
      </c>
      <c r="F38" s="19">
        <f t="shared" si="0"/>
        <v>1.1404713959865316</v>
      </c>
      <c r="M38" s="32"/>
      <c r="N38" s="22"/>
      <c r="O38" s="23">
        <v>2021</v>
      </c>
      <c r="P38" s="78">
        <v>4.6666666665E+16</v>
      </c>
      <c r="Q38" s="80">
        <v>2.7999999999E+16</v>
      </c>
      <c r="R38" s="192">
        <f t="shared" si="1"/>
        <v>1.6666666666666667</v>
      </c>
      <c r="S38">
        <f t="shared" si="2"/>
        <v>1.6666666666666667</v>
      </c>
    </row>
    <row r="39" spans="1:20" ht="15.75" thickBot="1" x14ac:dyDescent="0.3">
      <c r="A39" s="15">
        <v>8</v>
      </c>
      <c r="B39" s="16" t="s">
        <v>33</v>
      </c>
      <c r="C39" s="17">
        <v>2017</v>
      </c>
      <c r="D39" s="18">
        <v>37500000000</v>
      </c>
      <c r="E39" s="18">
        <v>729850000000</v>
      </c>
      <c r="F39" s="19">
        <f t="shared" si="0"/>
        <v>5.1380420634376929E-2</v>
      </c>
      <c r="M39" s="15">
        <v>8</v>
      </c>
      <c r="N39" s="16" t="s">
        <v>33</v>
      </c>
      <c r="O39" s="17">
        <v>2017</v>
      </c>
      <c r="P39" s="78">
        <v>7298500000000000</v>
      </c>
      <c r="Q39" s="80">
        <v>4087407500000000</v>
      </c>
      <c r="R39" s="192">
        <f t="shared" si="1"/>
        <v>1.7856061574482114</v>
      </c>
      <c r="S39">
        <f t="shared" si="2"/>
        <v>1.7856061574482114</v>
      </c>
    </row>
    <row r="40" spans="1:20" ht="15.75" thickBot="1" x14ac:dyDescent="0.3">
      <c r="A40" s="20"/>
      <c r="B40" s="4"/>
      <c r="C40" s="2">
        <v>2018</v>
      </c>
      <c r="D40" s="7">
        <v>0</v>
      </c>
      <c r="E40" s="14">
        <v>729850000000</v>
      </c>
      <c r="F40" s="19">
        <f t="shared" si="0"/>
        <v>0</v>
      </c>
      <c r="M40" s="20"/>
      <c r="N40" s="4"/>
      <c r="O40" s="2">
        <v>2018</v>
      </c>
      <c r="P40" s="78">
        <v>7298500000000000</v>
      </c>
      <c r="Q40" s="80">
        <v>4087407500000000</v>
      </c>
      <c r="R40" s="192">
        <f t="shared" si="1"/>
        <v>1.7856061574482114</v>
      </c>
      <c r="S40">
        <f t="shared" si="2"/>
        <v>1.7856061574482114</v>
      </c>
    </row>
    <row r="41" spans="1:20" ht="15.75" thickBot="1" x14ac:dyDescent="0.3">
      <c r="A41" s="20"/>
      <c r="B41" s="4"/>
      <c r="C41" s="2">
        <v>2019</v>
      </c>
      <c r="D41" s="7">
        <v>0</v>
      </c>
      <c r="E41" s="14">
        <v>729850000000</v>
      </c>
      <c r="F41" s="19">
        <f t="shared" si="0"/>
        <v>0</v>
      </c>
      <c r="M41" s="20"/>
      <c r="N41" s="4"/>
      <c r="O41" s="2">
        <v>2019</v>
      </c>
      <c r="P41" s="78">
        <v>7298500000000000</v>
      </c>
      <c r="Q41" s="80">
        <v>4087407500000000</v>
      </c>
      <c r="R41" s="192">
        <f t="shared" si="1"/>
        <v>1.7856061574482114</v>
      </c>
      <c r="S41">
        <f t="shared" si="2"/>
        <v>1.7856061574482114</v>
      </c>
    </row>
    <row r="42" spans="1:20" ht="15.75" thickBot="1" x14ac:dyDescent="0.3">
      <c r="A42" s="20"/>
      <c r="B42" s="4"/>
      <c r="C42" s="2">
        <v>2020</v>
      </c>
      <c r="D42" s="7">
        <v>0</v>
      </c>
      <c r="E42" s="14">
        <v>729850000000</v>
      </c>
      <c r="F42" s="19">
        <f t="shared" si="0"/>
        <v>0</v>
      </c>
      <c r="M42" s="20"/>
      <c r="N42" s="4"/>
      <c r="O42" s="2">
        <v>2020</v>
      </c>
      <c r="P42" s="78">
        <v>7298500000000000</v>
      </c>
      <c r="Q42" s="80">
        <v>4087407500000000</v>
      </c>
      <c r="R42" s="192">
        <f t="shared" si="1"/>
        <v>1.7856061574482114</v>
      </c>
      <c r="S42">
        <f t="shared" si="2"/>
        <v>1.7856061574482114</v>
      </c>
    </row>
    <row r="43" spans="1:20" ht="15.75" thickBot="1" x14ac:dyDescent="0.3">
      <c r="A43" s="32"/>
      <c r="B43" s="22"/>
      <c r="C43" s="23">
        <v>2021</v>
      </c>
      <c r="D43" s="24">
        <v>0</v>
      </c>
      <c r="E43" s="31">
        <v>729850000000</v>
      </c>
      <c r="F43" s="19">
        <f t="shared" si="0"/>
        <v>0</v>
      </c>
      <c r="M43" s="32"/>
      <c r="N43" s="22"/>
      <c r="O43" s="23">
        <v>2021</v>
      </c>
      <c r="P43" s="78">
        <v>7298500000000000</v>
      </c>
      <c r="Q43" s="80">
        <v>3729781000000000</v>
      </c>
      <c r="R43" s="192">
        <f t="shared" si="1"/>
        <v>1.9568173037505419</v>
      </c>
      <c r="S43">
        <f t="shared" si="2"/>
        <v>1.9568173037505419</v>
      </c>
    </row>
    <row r="44" spans="1:20" ht="15.75" thickBot="1" x14ac:dyDescent="0.3">
      <c r="A44" s="15">
        <v>9</v>
      </c>
      <c r="B44" s="16" t="s">
        <v>35</v>
      </c>
      <c r="C44" s="17">
        <v>2017</v>
      </c>
      <c r="D44" s="18">
        <v>1192600000000</v>
      </c>
      <c r="E44" s="18">
        <v>3628936000000</v>
      </c>
      <c r="F44" s="19">
        <f t="shared" si="0"/>
        <v>0.32863627245010657</v>
      </c>
      <c r="M44" s="15">
        <v>9</v>
      </c>
      <c r="N44" s="16" t="s">
        <v>35</v>
      </c>
      <c r="O44" s="17">
        <v>2017</v>
      </c>
      <c r="P44" s="78">
        <v>7257871199000</v>
      </c>
      <c r="Q44" s="80">
        <v>5080509839000</v>
      </c>
      <c r="R44" s="192">
        <f t="shared" si="1"/>
        <v>1.4285714286557845</v>
      </c>
      <c r="S44">
        <f t="shared" si="2"/>
        <v>1.4285714286557845</v>
      </c>
    </row>
    <row r="45" spans="1:20" ht="15.75" thickBot="1" x14ac:dyDescent="0.3">
      <c r="A45" s="20"/>
      <c r="B45" s="4"/>
      <c r="C45" s="2">
        <v>2018</v>
      </c>
      <c r="D45" s="7">
        <v>1684100000000</v>
      </c>
      <c r="E45" s="14">
        <v>3628936000000</v>
      </c>
      <c r="F45" s="19">
        <f t="shared" si="0"/>
        <v>0.46407542045381894</v>
      </c>
      <c r="M45" s="20"/>
      <c r="N45" s="4"/>
      <c r="O45" s="2">
        <v>2018</v>
      </c>
      <c r="P45" s="78">
        <v>7257871199000</v>
      </c>
      <c r="Q45" s="80">
        <v>5080509839000</v>
      </c>
      <c r="R45" s="192">
        <f t="shared" si="1"/>
        <v>1.4285714286557845</v>
      </c>
      <c r="S45">
        <f t="shared" si="2"/>
        <v>1.4285714286557845</v>
      </c>
    </row>
    <row r="46" spans="1:20" ht="15.75" thickBot="1" x14ac:dyDescent="0.3">
      <c r="A46" s="20"/>
      <c r="B46" s="4"/>
      <c r="C46" s="2">
        <v>2019</v>
      </c>
      <c r="D46" s="7">
        <v>1684100000000</v>
      </c>
      <c r="E46" s="14">
        <v>3628936000000</v>
      </c>
      <c r="F46" s="19">
        <f t="shared" si="0"/>
        <v>0.46407542045381894</v>
      </c>
      <c r="M46" s="20"/>
      <c r="N46" s="4"/>
      <c r="O46" s="2">
        <v>2019</v>
      </c>
      <c r="P46" s="78">
        <v>7257871199000</v>
      </c>
      <c r="Q46" s="80">
        <v>5080509839000</v>
      </c>
      <c r="R46" s="192">
        <f t="shared" si="1"/>
        <v>1.4285714286557845</v>
      </c>
      <c r="S46">
        <f t="shared" si="2"/>
        <v>1.4285714286557845</v>
      </c>
    </row>
    <row r="47" spans="1:20" ht="15.75" thickBot="1" x14ac:dyDescent="0.3">
      <c r="A47" s="20"/>
      <c r="B47" s="4"/>
      <c r="C47" s="2">
        <v>2020</v>
      </c>
      <c r="D47" s="7">
        <v>223100000000</v>
      </c>
      <c r="E47" s="14">
        <v>3628936000000</v>
      </c>
      <c r="F47" s="19">
        <f t="shared" si="0"/>
        <v>6.147807511623242E-2</v>
      </c>
      <c r="M47" s="20"/>
      <c r="N47" s="4"/>
      <c r="O47" s="2">
        <v>2020</v>
      </c>
      <c r="P47" s="78">
        <v>7257871199000</v>
      </c>
      <c r="Q47" s="80">
        <v>5080509839000</v>
      </c>
      <c r="R47" s="192">
        <f t="shared" si="1"/>
        <v>1.4285714286557845</v>
      </c>
      <c r="S47">
        <f t="shared" si="2"/>
        <v>1.4285714286557845</v>
      </c>
    </row>
    <row r="48" spans="1:20" ht="15.75" thickBot="1" x14ac:dyDescent="0.3">
      <c r="A48" s="21"/>
      <c r="B48" s="22"/>
      <c r="C48" s="23">
        <v>2021</v>
      </c>
      <c r="D48" s="24">
        <v>206000000000</v>
      </c>
      <c r="E48" s="31">
        <v>3628936000000</v>
      </c>
      <c r="F48" s="19">
        <f t="shared" si="0"/>
        <v>5.6765950129734996E-2</v>
      </c>
      <c r="M48" s="21"/>
      <c r="N48" s="22"/>
      <c r="O48" s="23">
        <v>2021</v>
      </c>
      <c r="P48" s="78">
        <v>7257871199000</v>
      </c>
      <c r="Q48" s="80">
        <v>5080509839000</v>
      </c>
      <c r="R48" s="192">
        <f t="shared" si="1"/>
        <v>1.4285714286557845</v>
      </c>
      <c r="S48">
        <f t="shared" si="2"/>
        <v>1.4285714286557845</v>
      </c>
    </row>
    <row r="49" spans="1:20" ht="15.75" thickBot="1" x14ac:dyDescent="0.3">
      <c r="A49" s="15">
        <v>10</v>
      </c>
      <c r="B49" s="16" t="s">
        <v>39</v>
      </c>
      <c r="C49" s="17">
        <v>2017</v>
      </c>
      <c r="D49" s="18">
        <v>0</v>
      </c>
      <c r="E49" s="18">
        <v>1541891797075</v>
      </c>
      <c r="F49" s="19">
        <f t="shared" si="0"/>
        <v>0</v>
      </c>
      <c r="M49" s="15">
        <v>10</v>
      </c>
      <c r="N49" s="16" t="s">
        <v>39</v>
      </c>
      <c r="O49" s="17">
        <v>2017</v>
      </c>
      <c r="P49" s="78">
        <v>61675671883</v>
      </c>
      <c r="Q49" s="80">
        <v>40063119098</v>
      </c>
      <c r="R49" s="192">
        <f t="shared" si="1"/>
        <v>1.5394625598704053</v>
      </c>
      <c r="S49">
        <f t="shared" si="2"/>
        <v>1.5394625598704053</v>
      </c>
    </row>
    <row r="50" spans="1:20" ht="15.75" thickBot="1" x14ac:dyDescent="0.3">
      <c r="A50" s="20"/>
      <c r="B50" s="4"/>
      <c r="C50" s="2">
        <v>2018</v>
      </c>
      <c r="D50" s="7">
        <v>0</v>
      </c>
      <c r="E50" s="14">
        <v>1541891797075</v>
      </c>
      <c r="F50" s="19">
        <f t="shared" si="0"/>
        <v>0</v>
      </c>
      <c r="M50" s="20"/>
      <c r="N50" s="4"/>
      <c r="O50" s="2">
        <v>2018</v>
      </c>
      <c r="P50" s="78">
        <v>61675671883</v>
      </c>
      <c r="Q50" s="80">
        <v>40063119098</v>
      </c>
      <c r="R50" s="192">
        <f t="shared" si="1"/>
        <v>1.5394625598704053</v>
      </c>
      <c r="S50">
        <f t="shared" si="2"/>
        <v>1.5394625598704053</v>
      </c>
    </row>
    <row r="51" spans="1:20" ht="15.75" thickBot="1" x14ac:dyDescent="0.3">
      <c r="A51" s="20"/>
      <c r="B51" s="4"/>
      <c r="C51" s="2">
        <v>2019</v>
      </c>
      <c r="D51" s="7">
        <v>0</v>
      </c>
      <c r="E51" s="14">
        <v>1541891797075</v>
      </c>
      <c r="F51" s="19">
        <f t="shared" si="0"/>
        <v>0</v>
      </c>
      <c r="M51" s="20"/>
      <c r="N51" s="4"/>
      <c r="O51" s="2">
        <v>2019</v>
      </c>
      <c r="P51" s="78">
        <v>61675671883</v>
      </c>
      <c r="Q51" s="80">
        <v>40063119098</v>
      </c>
      <c r="R51" s="192">
        <f t="shared" si="1"/>
        <v>1.5394625598704053</v>
      </c>
      <c r="S51">
        <f t="shared" si="2"/>
        <v>1.5394625598704053</v>
      </c>
    </row>
    <row r="52" spans="1:20" ht="15.75" thickBot="1" x14ac:dyDescent="0.3">
      <c r="A52" s="20"/>
      <c r="B52" s="4"/>
      <c r="C52" s="2">
        <v>2020</v>
      </c>
      <c r="D52" s="7">
        <v>0</v>
      </c>
      <c r="E52" s="14">
        <v>1541891797075</v>
      </c>
      <c r="F52" s="19">
        <f t="shared" si="0"/>
        <v>0</v>
      </c>
      <c r="M52" s="20"/>
      <c r="N52" s="4"/>
      <c r="O52" s="2">
        <v>2020</v>
      </c>
      <c r="P52" s="78">
        <v>61675671883</v>
      </c>
      <c r="Q52" s="80">
        <v>40063119098</v>
      </c>
      <c r="R52" s="192">
        <f t="shared" si="1"/>
        <v>1.5394625598704053</v>
      </c>
      <c r="S52">
        <f t="shared" si="2"/>
        <v>1.5394625598704053</v>
      </c>
    </row>
    <row r="53" spans="1:20" ht="15.75" thickBot="1" x14ac:dyDescent="0.3">
      <c r="A53" s="21"/>
      <c r="B53" s="22"/>
      <c r="C53" s="23">
        <v>2021</v>
      </c>
      <c r="D53" s="24">
        <v>0</v>
      </c>
      <c r="E53" s="31">
        <v>1541891797075</v>
      </c>
      <c r="F53" s="19">
        <f t="shared" si="0"/>
        <v>0</v>
      </c>
      <c r="M53" s="21"/>
      <c r="N53" s="22"/>
      <c r="O53" s="23">
        <v>2021</v>
      </c>
      <c r="P53" s="78">
        <v>61675671883</v>
      </c>
      <c r="Q53" s="80">
        <v>40063119098</v>
      </c>
      <c r="R53" s="192">
        <f t="shared" si="1"/>
        <v>1.5394625598704053</v>
      </c>
      <c r="S53">
        <f t="shared" si="2"/>
        <v>1.5394625598704053</v>
      </c>
    </row>
    <row r="54" spans="1:20" ht="15.75" thickBot="1" x14ac:dyDescent="0.3">
      <c r="A54" s="15">
        <v>11</v>
      </c>
      <c r="B54" s="16" t="s">
        <v>40</v>
      </c>
      <c r="C54" s="17">
        <v>2017</v>
      </c>
      <c r="D54" s="18">
        <v>198000000000</v>
      </c>
      <c r="E54" s="18">
        <v>1152066000000</v>
      </c>
      <c r="F54" s="19">
        <f>SUM(D54/E54)</f>
        <v>0.17186515355891069</v>
      </c>
      <c r="M54" s="15">
        <v>11</v>
      </c>
      <c r="N54" s="16" t="s">
        <v>40</v>
      </c>
      <c r="O54" s="17">
        <v>2017</v>
      </c>
      <c r="P54" s="78">
        <v>1.1520659245E+16</v>
      </c>
      <c r="Q54" s="80">
        <v>7490437495000000</v>
      </c>
      <c r="R54" s="192">
        <f t="shared" si="1"/>
        <v>1.5380489127224204</v>
      </c>
      <c r="S54">
        <f t="shared" si="2"/>
        <v>1.5380489127224204</v>
      </c>
    </row>
    <row r="55" spans="1:20" ht="15.75" thickBot="1" x14ac:dyDescent="0.3">
      <c r="A55" s="20"/>
      <c r="B55" s="4"/>
      <c r="C55" s="2">
        <v>2018</v>
      </c>
      <c r="D55" s="7">
        <v>126000000000</v>
      </c>
      <c r="E55" s="14">
        <v>1152066000000</v>
      </c>
      <c r="F55" s="19">
        <f t="shared" si="0"/>
        <v>0.10936873408294316</v>
      </c>
      <c r="M55" s="20"/>
      <c r="N55" s="4"/>
      <c r="O55" s="2">
        <v>2018</v>
      </c>
      <c r="P55" s="78">
        <v>1.1520659245E+16</v>
      </c>
      <c r="Q55" s="80">
        <v>7490437495000000</v>
      </c>
      <c r="R55" s="192">
        <f t="shared" si="1"/>
        <v>1.5380489127224204</v>
      </c>
      <c r="S55">
        <f t="shared" si="2"/>
        <v>1.5380489127224204</v>
      </c>
      <c r="T55" s="82"/>
    </row>
    <row r="56" spans="1:20" ht="15.75" thickBot="1" x14ac:dyDescent="0.3">
      <c r="A56" s="20"/>
      <c r="B56" s="4"/>
      <c r="C56" s="2">
        <v>2019</v>
      </c>
      <c r="D56" s="7">
        <v>162500000000</v>
      </c>
      <c r="E56" s="14">
        <v>1152066000000</v>
      </c>
      <c r="F56" s="19">
        <f t="shared" si="0"/>
        <v>0.14105094673395449</v>
      </c>
      <c r="M56" s="20"/>
      <c r="N56" s="4"/>
      <c r="O56" s="2">
        <v>2019</v>
      </c>
      <c r="P56" s="78">
        <v>1.1520659245E+16</v>
      </c>
      <c r="Q56" s="80">
        <v>7595650695000000</v>
      </c>
      <c r="R56" s="192">
        <f t="shared" si="1"/>
        <v>1.5167442142361445</v>
      </c>
      <c r="S56">
        <f t="shared" si="2"/>
        <v>1.5167442142361445</v>
      </c>
    </row>
    <row r="57" spans="1:20" ht="15.75" thickBot="1" x14ac:dyDescent="0.3">
      <c r="A57" s="20"/>
      <c r="B57" s="4"/>
      <c r="C57" s="2">
        <v>2020</v>
      </c>
      <c r="D57" s="7">
        <v>282500000000</v>
      </c>
      <c r="E57" s="14">
        <v>1152066000000</v>
      </c>
      <c r="F57" s="19">
        <f t="shared" si="0"/>
        <v>0.24521164586056701</v>
      </c>
      <c r="M57" s="20"/>
      <c r="N57" s="4"/>
      <c r="O57" s="2">
        <v>2020</v>
      </c>
      <c r="P57" s="78">
        <v>1.1520659245E+16</v>
      </c>
      <c r="Q57" s="80">
        <v>7595650695000000</v>
      </c>
      <c r="R57" s="192">
        <f t="shared" si="1"/>
        <v>1.5167442142361445</v>
      </c>
      <c r="S57">
        <f t="shared" si="2"/>
        <v>1.5167442142361445</v>
      </c>
    </row>
    <row r="58" spans="1:20" ht="15.75" thickBot="1" x14ac:dyDescent="0.3">
      <c r="A58" s="21"/>
      <c r="B58" s="22"/>
      <c r="C58" s="23">
        <v>2021</v>
      </c>
      <c r="D58" s="24">
        <v>404900000000</v>
      </c>
      <c r="E58" s="31">
        <v>1152066000000</v>
      </c>
      <c r="F58" s="19">
        <f t="shared" si="0"/>
        <v>0.35145555896971181</v>
      </c>
      <c r="M58" s="21"/>
      <c r="N58" s="22"/>
      <c r="O58" s="23">
        <v>2021</v>
      </c>
      <c r="P58" s="78">
        <v>1.1520659245E+16</v>
      </c>
      <c r="Q58" s="78">
        <v>7595650695000000</v>
      </c>
      <c r="R58" s="192">
        <f t="shared" si="1"/>
        <v>1.5167442142361445</v>
      </c>
      <c r="S58">
        <f t="shared" si="2"/>
        <v>1.5167442142361445</v>
      </c>
    </row>
    <row r="59" spans="1:20" ht="15.75" thickBot="1" x14ac:dyDescent="0.3">
      <c r="A59" s="15">
        <v>12</v>
      </c>
      <c r="B59" s="16" t="s">
        <v>41</v>
      </c>
      <c r="C59" s="17">
        <v>2017</v>
      </c>
      <c r="D59" s="18">
        <v>0</v>
      </c>
      <c r="E59" s="18">
        <v>619989735400</v>
      </c>
      <c r="F59" s="19">
        <f t="shared" si="0"/>
        <v>0</v>
      </c>
      <c r="M59" s="15">
        <v>12</v>
      </c>
      <c r="N59" s="16" t="s">
        <v>41</v>
      </c>
      <c r="O59" s="17">
        <v>2017</v>
      </c>
      <c r="P59" s="78">
        <v>6199897354</v>
      </c>
      <c r="Q59" s="83">
        <v>3161947835</v>
      </c>
      <c r="R59" s="192">
        <f t="shared" si="1"/>
        <v>1.960784199338317</v>
      </c>
      <c r="S59">
        <f t="shared" si="2"/>
        <v>1.960784199338317</v>
      </c>
    </row>
    <row r="60" spans="1:20" ht="15.75" thickBot="1" x14ac:dyDescent="0.3">
      <c r="A60" s="20"/>
      <c r="B60" s="4"/>
      <c r="C60" s="2">
        <v>2018</v>
      </c>
      <c r="D60" s="7">
        <v>0</v>
      </c>
      <c r="E60" s="14">
        <v>619989735400</v>
      </c>
      <c r="F60" s="19">
        <f t="shared" si="0"/>
        <v>0</v>
      </c>
      <c r="M60" s="20"/>
      <c r="N60" s="4"/>
      <c r="O60" s="2">
        <v>2018</v>
      </c>
      <c r="P60" s="78">
        <v>6199897354</v>
      </c>
      <c r="Q60" s="83">
        <v>3161947835</v>
      </c>
      <c r="R60" s="192">
        <f t="shared" si="1"/>
        <v>1.960784199338317</v>
      </c>
      <c r="S60">
        <f t="shared" si="2"/>
        <v>1.960784199338317</v>
      </c>
    </row>
    <row r="61" spans="1:20" ht="15.75" thickBot="1" x14ac:dyDescent="0.3">
      <c r="A61" s="20"/>
      <c r="B61" s="4"/>
      <c r="C61" s="2">
        <v>2019</v>
      </c>
      <c r="D61" s="7">
        <v>0</v>
      </c>
      <c r="E61" s="14">
        <v>619989735400</v>
      </c>
      <c r="F61" s="19">
        <f t="shared" si="0"/>
        <v>0</v>
      </c>
      <c r="M61" s="20"/>
      <c r="N61" s="4"/>
      <c r="O61" s="2">
        <v>2019</v>
      </c>
      <c r="P61" s="78">
        <v>6199897354</v>
      </c>
      <c r="Q61" s="83">
        <v>3161947835</v>
      </c>
      <c r="R61" s="192">
        <f t="shared" si="1"/>
        <v>1.960784199338317</v>
      </c>
      <c r="S61">
        <f t="shared" si="2"/>
        <v>1.960784199338317</v>
      </c>
    </row>
    <row r="62" spans="1:20" ht="15.75" thickBot="1" x14ac:dyDescent="0.3">
      <c r="A62" s="20"/>
      <c r="B62" s="4"/>
      <c r="C62" s="2">
        <v>2020</v>
      </c>
      <c r="D62" s="7">
        <v>0</v>
      </c>
      <c r="E62" s="14">
        <v>619989735400</v>
      </c>
      <c r="F62" s="19">
        <f t="shared" si="0"/>
        <v>0</v>
      </c>
      <c r="M62" s="20"/>
      <c r="N62" s="4"/>
      <c r="O62" s="2">
        <v>2020</v>
      </c>
      <c r="P62" s="78">
        <v>6199897354</v>
      </c>
      <c r="Q62" s="83">
        <v>3161947835</v>
      </c>
      <c r="R62" s="192">
        <f t="shared" si="1"/>
        <v>1.960784199338317</v>
      </c>
      <c r="S62">
        <f t="shared" si="2"/>
        <v>1.960784199338317</v>
      </c>
    </row>
    <row r="63" spans="1:20" ht="15.75" thickBot="1" x14ac:dyDescent="0.3">
      <c r="A63" s="21"/>
      <c r="B63" s="22"/>
      <c r="C63" s="23">
        <v>2021</v>
      </c>
      <c r="D63" s="24">
        <v>0</v>
      </c>
      <c r="E63" s="31">
        <v>619989735400</v>
      </c>
      <c r="F63" s="19">
        <f t="shared" si="0"/>
        <v>0</v>
      </c>
      <c r="M63" s="21"/>
      <c r="N63" s="22"/>
      <c r="O63" s="23">
        <v>2021</v>
      </c>
      <c r="P63" s="78">
        <v>6199897354</v>
      </c>
      <c r="Q63" s="83">
        <v>3161947835</v>
      </c>
      <c r="R63" s="192">
        <f t="shared" si="1"/>
        <v>1.960784199338317</v>
      </c>
      <c r="S63">
        <f t="shared" si="2"/>
        <v>1.960784199338317</v>
      </c>
    </row>
    <row r="64" spans="1:20" ht="15.75" thickBot="1" x14ac:dyDescent="0.3">
      <c r="A64" s="15">
        <v>13</v>
      </c>
      <c r="B64" s="16" t="s">
        <v>42</v>
      </c>
      <c r="C64" s="17">
        <v>2017</v>
      </c>
      <c r="D64" s="18">
        <v>0</v>
      </c>
      <c r="E64" s="18">
        <v>993253000000</v>
      </c>
      <c r="F64" s="19">
        <f t="shared" si="0"/>
        <v>0</v>
      </c>
      <c r="M64" s="15">
        <v>13</v>
      </c>
      <c r="N64" s="16" t="s">
        <v>42</v>
      </c>
      <c r="O64" s="17">
        <v>2017</v>
      </c>
      <c r="P64" s="78">
        <v>9924797283000</v>
      </c>
      <c r="Q64" s="78">
        <v>7499999999000</v>
      </c>
      <c r="R64" s="192">
        <f t="shared" si="1"/>
        <v>1.3233063045764408</v>
      </c>
      <c r="S64">
        <f t="shared" si="2"/>
        <v>1.3233063045764408</v>
      </c>
    </row>
    <row r="65" spans="1:20" ht="15.75" thickBot="1" x14ac:dyDescent="0.3">
      <c r="A65" s="20"/>
      <c r="B65" s="4"/>
      <c r="C65" s="2">
        <v>2018</v>
      </c>
      <c r="D65" s="7">
        <v>0</v>
      </c>
      <c r="E65" s="14">
        <v>993253000000</v>
      </c>
      <c r="F65" s="19">
        <f t="shared" si="0"/>
        <v>0</v>
      </c>
      <c r="M65" s="20"/>
      <c r="N65" s="4"/>
      <c r="O65" s="2">
        <v>2018</v>
      </c>
      <c r="P65" s="78">
        <v>9932534336000</v>
      </c>
      <c r="Q65" s="78">
        <v>7499999999000</v>
      </c>
      <c r="R65" s="192">
        <f t="shared" si="1"/>
        <v>1.324337911643245</v>
      </c>
      <c r="S65">
        <f t="shared" si="2"/>
        <v>1.324337911643245</v>
      </c>
    </row>
    <row r="66" spans="1:20" ht="15.75" thickBot="1" x14ac:dyDescent="0.3">
      <c r="A66" s="20"/>
      <c r="B66" s="4"/>
      <c r="C66" s="2">
        <v>2019</v>
      </c>
      <c r="D66" s="7">
        <v>0</v>
      </c>
      <c r="E66" s="14">
        <v>993253000000</v>
      </c>
      <c r="F66" s="19">
        <f t="shared" si="0"/>
        <v>0</v>
      </c>
      <c r="M66" s="20"/>
      <c r="N66" s="4"/>
      <c r="O66" s="2">
        <v>2019</v>
      </c>
      <c r="P66" s="78">
        <v>9932534336000</v>
      </c>
      <c r="Q66" s="78">
        <v>7499999999000</v>
      </c>
      <c r="R66" s="192">
        <f t="shared" si="1"/>
        <v>1.324337911643245</v>
      </c>
      <c r="S66">
        <f t="shared" si="2"/>
        <v>1.324337911643245</v>
      </c>
      <c r="T66" s="75">
        <v>7499999999000</v>
      </c>
    </row>
    <row r="67" spans="1:20" ht="15.75" thickBot="1" x14ac:dyDescent="0.3">
      <c r="A67" s="20"/>
      <c r="B67" s="4"/>
      <c r="C67" s="2">
        <v>2020</v>
      </c>
      <c r="D67" s="7">
        <v>0</v>
      </c>
      <c r="E67" s="14">
        <v>993253000000</v>
      </c>
      <c r="F67" s="19">
        <f t="shared" si="0"/>
        <v>0</v>
      </c>
      <c r="M67" s="20"/>
      <c r="N67" s="4"/>
      <c r="O67" s="2">
        <v>2020</v>
      </c>
      <c r="P67" s="78">
        <v>9932534336000</v>
      </c>
      <c r="Q67" s="78">
        <v>7499999999000</v>
      </c>
      <c r="R67" s="192">
        <f t="shared" si="1"/>
        <v>1.324337911643245</v>
      </c>
      <c r="S67">
        <f t="shared" si="2"/>
        <v>1.324337911643245</v>
      </c>
      <c r="T67" s="75">
        <v>913172000000</v>
      </c>
    </row>
    <row r="68" spans="1:20" ht="15.75" thickBot="1" x14ac:dyDescent="0.3">
      <c r="A68" s="21"/>
      <c r="B68" s="22"/>
      <c r="C68" s="23">
        <v>2021</v>
      </c>
      <c r="D68" s="24">
        <v>127000000</v>
      </c>
      <c r="E68" s="31">
        <v>993253000000</v>
      </c>
      <c r="F68" s="19">
        <f t="shared" si="0"/>
        <v>1.278626895665052E-4</v>
      </c>
      <c r="M68" s="21"/>
      <c r="N68" s="22"/>
      <c r="O68" s="23">
        <v>2021</v>
      </c>
      <c r="P68" s="78">
        <v>9932534336000</v>
      </c>
      <c r="Q68" s="80">
        <v>8413171999000</v>
      </c>
      <c r="R68" s="192">
        <f t="shared" si="1"/>
        <v>1.180593281247619</v>
      </c>
      <c r="S68">
        <f t="shared" si="2"/>
        <v>1.180593281247619</v>
      </c>
      <c r="T68" s="75">
        <f>(T66+T67)</f>
        <v>8413171999000</v>
      </c>
    </row>
    <row r="69" spans="1:20" ht="15.75" thickBot="1" x14ac:dyDescent="0.3">
      <c r="A69" s="15">
        <v>14</v>
      </c>
      <c r="B69" s="16" t="s">
        <v>43</v>
      </c>
      <c r="C69" s="17">
        <v>2017</v>
      </c>
      <c r="D69" s="18">
        <v>0</v>
      </c>
      <c r="E69" s="18">
        <v>593152000000</v>
      </c>
      <c r="F69" s="19">
        <f t="shared" ref="F69:F88" si="3">SUM(D69/E69)</f>
        <v>0</v>
      </c>
      <c r="M69" s="15">
        <v>14</v>
      </c>
      <c r="N69" s="16" t="s">
        <v>43</v>
      </c>
      <c r="O69" s="17">
        <v>2017</v>
      </c>
      <c r="P69" s="78">
        <v>5931519999000000</v>
      </c>
      <c r="Q69" s="80">
        <v>3025406000000000</v>
      </c>
      <c r="R69" s="192">
        <f t="shared" ref="R69:R88" si="4">SUM(P69/Q69)</f>
        <v>1.9605699198719113</v>
      </c>
      <c r="S69">
        <f t="shared" ref="S69:S88" si="5">P69/Q69*100%</f>
        <v>1.9605699198719113</v>
      </c>
    </row>
    <row r="70" spans="1:20" ht="15.75" thickBot="1" x14ac:dyDescent="0.3">
      <c r="A70" s="20"/>
      <c r="B70" s="4"/>
      <c r="C70" s="2">
        <v>2018</v>
      </c>
      <c r="D70" s="7">
        <v>0</v>
      </c>
      <c r="E70" s="14">
        <v>593152000000</v>
      </c>
      <c r="F70" s="19">
        <f t="shared" si="3"/>
        <v>0</v>
      </c>
      <c r="M70" s="20"/>
      <c r="N70" s="4"/>
      <c r="O70" s="2">
        <v>2018</v>
      </c>
      <c r="P70" s="78">
        <v>5931519999000000</v>
      </c>
      <c r="Q70" s="80">
        <v>3025406000000000</v>
      </c>
      <c r="R70" s="192">
        <f t="shared" si="4"/>
        <v>1.9605699198719113</v>
      </c>
      <c r="S70">
        <f t="shared" si="5"/>
        <v>1.9605699198719113</v>
      </c>
    </row>
    <row r="71" spans="1:20" ht="15.75" thickBot="1" x14ac:dyDescent="0.3">
      <c r="A71" s="20"/>
      <c r="B71" s="4"/>
      <c r="C71" s="2">
        <v>2019</v>
      </c>
      <c r="D71" s="7">
        <v>0</v>
      </c>
      <c r="E71" s="14">
        <v>593152000000</v>
      </c>
      <c r="F71" s="19">
        <f t="shared" si="3"/>
        <v>0</v>
      </c>
      <c r="M71" s="20"/>
      <c r="N71" s="4"/>
      <c r="O71" s="2">
        <v>2019</v>
      </c>
      <c r="P71" s="78">
        <v>5931519999000000</v>
      </c>
      <c r="Q71" s="80">
        <v>3025405000000000</v>
      </c>
      <c r="R71" s="192">
        <f t="shared" si="4"/>
        <v>1.9605705679074372</v>
      </c>
      <c r="S71">
        <f t="shared" si="5"/>
        <v>1.9605705679074372</v>
      </c>
    </row>
    <row r="72" spans="1:20" ht="15.75" thickBot="1" x14ac:dyDescent="0.3">
      <c r="A72" s="20"/>
      <c r="B72" s="4"/>
      <c r="C72" s="2">
        <v>2020</v>
      </c>
      <c r="D72" s="7">
        <v>0</v>
      </c>
      <c r="E72" s="14">
        <v>593152000000</v>
      </c>
      <c r="F72" s="19">
        <f t="shared" si="3"/>
        <v>0</v>
      </c>
      <c r="M72" s="20"/>
      <c r="N72" s="4"/>
      <c r="O72" s="2">
        <v>2020</v>
      </c>
      <c r="P72" s="78">
        <v>5931519999000000</v>
      </c>
      <c r="Q72" s="80">
        <v>3025405999000000</v>
      </c>
      <c r="R72" s="192">
        <f t="shared" si="4"/>
        <v>1.9605699205199467</v>
      </c>
      <c r="S72">
        <f t="shared" si="5"/>
        <v>1.9605699205199467</v>
      </c>
      <c r="T72" s="75"/>
    </row>
    <row r="73" spans="1:20" ht="15.75" thickBot="1" x14ac:dyDescent="0.3">
      <c r="A73" s="21"/>
      <c r="B73" s="22"/>
      <c r="C73" s="23">
        <v>2021</v>
      </c>
      <c r="D73" s="24">
        <v>93500000000</v>
      </c>
      <c r="E73" s="31">
        <v>593152000000</v>
      </c>
      <c r="F73" s="19">
        <f t="shared" si="3"/>
        <v>0.15763244497194648</v>
      </c>
      <c r="M73" s="21"/>
      <c r="N73" s="22"/>
      <c r="O73" s="23">
        <v>2021</v>
      </c>
      <c r="P73" s="78">
        <v>5931519999000000</v>
      </c>
      <c r="Q73" s="80">
        <v>3025405999000000</v>
      </c>
      <c r="R73" s="192">
        <f t="shared" si="4"/>
        <v>1.9605699205199467</v>
      </c>
      <c r="S73">
        <f t="shared" si="5"/>
        <v>1.9605699205199467</v>
      </c>
      <c r="T73" s="75">
        <v>5229280000</v>
      </c>
    </row>
    <row r="74" spans="1:20" ht="15.75" thickBot="1" x14ac:dyDescent="0.3">
      <c r="A74" s="15">
        <v>15</v>
      </c>
      <c r="B74" s="16" t="s">
        <v>45</v>
      </c>
      <c r="C74" s="17">
        <v>2017</v>
      </c>
      <c r="D74" s="18">
        <v>4902083000000</v>
      </c>
      <c r="E74" s="18">
        <v>4953000000</v>
      </c>
      <c r="F74" s="19">
        <f t="shared" si="3"/>
        <v>989.71996769634563</v>
      </c>
      <c r="M74" s="15">
        <v>15</v>
      </c>
      <c r="N74" s="16" t="s">
        <v>45</v>
      </c>
      <c r="O74" s="17">
        <v>2017</v>
      </c>
      <c r="P74" s="78">
        <v>9.90622166E+16</v>
      </c>
      <c r="Q74" s="80">
        <v>5.768072784E+16</v>
      </c>
      <c r="R74" s="192">
        <f t="shared" si="4"/>
        <v>1.7174231378422911</v>
      </c>
      <c r="S74">
        <f t="shared" si="5"/>
        <v>1.7174231378422911</v>
      </c>
      <c r="T74" s="75">
        <v>604103149</v>
      </c>
    </row>
    <row r="75" spans="1:20" ht="15.75" thickBot="1" x14ac:dyDescent="0.3">
      <c r="A75" s="20"/>
      <c r="B75" s="4"/>
      <c r="C75" s="2">
        <v>2018</v>
      </c>
      <c r="D75" s="7">
        <v>8087773000000</v>
      </c>
      <c r="E75" s="14">
        <v>4953000000</v>
      </c>
      <c r="F75" s="19">
        <f t="shared" si="3"/>
        <v>1632.903896628306</v>
      </c>
      <c r="M75" s="20"/>
      <c r="N75" s="4"/>
      <c r="O75" s="2">
        <v>2018</v>
      </c>
      <c r="P75" s="78">
        <v>9.90622166E+16</v>
      </c>
      <c r="Q75" s="80">
        <v>5.654727544E+16</v>
      </c>
      <c r="R75" s="192">
        <f t="shared" si="4"/>
        <v>1.7518477385371265</v>
      </c>
      <c r="S75">
        <f t="shared" si="5"/>
        <v>1.7518477385371265</v>
      </c>
      <c r="T75" s="75">
        <v>86043000</v>
      </c>
    </row>
    <row r="76" spans="1:20" ht="15.75" thickBot="1" x14ac:dyDescent="0.3">
      <c r="A76" s="20"/>
      <c r="B76" s="4"/>
      <c r="C76" s="2">
        <v>2019</v>
      </c>
      <c r="D76" s="5">
        <v>1846487000000</v>
      </c>
      <c r="E76" s="14">
        <v>4953000000</v>
      </c>
      <c r="F76" s="19">
        <f t="shared" si="3"/>
        <v>372.80173632142134</v>
      </c>
      <c r="M76" s="20"/>
      <c r="N76" s="4"/>
      <c r="O76" s="2">
        <v>2019</v>
      </c>
      <c r="P76" s="78">
        <v>9.90622166E+16</v>
      </c>
      <c r="Q76" s="80">
        <v>5.620419094E+16</v>
      </c>
      <c r="R76" s="192">
        <f t="shared" si="4"/>
        <v>1.7625414571976046</v>
      </c>
      <c r="S76">
        <f t="shared" si="5"/>
        <v>1.7625414571976046</v>
      </c>
      <c r="T76" s="75"/>
    </row>
    <row r="77" spans="1:20" ht="15.75" thickBot="1" x14ac:dyDescent="0.3">
      <c r="A77" s="20"/>
      <c r="B77" s="4"/>
      <c r="C77" s="2">
        <v>2020</v>
      </c>
      <c r="D77" s="7">
        <v>1669677000000</v>
      </c>
      <c r="E77" s="14">
        <v>4953000000</v>
      </c>
      <c r="F77" s="19">
        <f t="shared" si="3"/>
        <v>337.10417928528165</v>
      </c>
      <c r="M77" s="20"/>
      <c r="N77" s="4"/>
      <c r="O77" s="2">
        <v>2020</v>
      </c>
      <c r="P77" s="78">
        <v>9.90622166E+16</v>
      </c>
      <c r="Q77" s="80">
        <v>5.544173384E+16</v>
      </c>
      <c r="R77" s="192">
        <f t="shared" si="4"/>
        <v>1.7867806386770821</v>
      </c>
      <c r="S77">
        <f t="shared" si="5"/>
        <v>1.7867806386770821</v>
      </c>
      <c r="T77" s="75">
        <f>(T73+T74+T75)</f>
        <v>5919426149</v>
      </c>
    </row>
    <row r="78" spans="1:20" ht="15.75" thickBot="1" x14ac:dyDescent="0.3">
      <c r="A78" s="21"/>
      <c r="B78" s="22"/>
      <c r="C78" s="23">
        <v>2021</v>
      </c>
      <c r="D78" s="24">
        <v>1589455000000</v>
      </c>
      <c r="E78" s="31">
        <v>4953000000</v>
      </c>
      <c r="F78" s="19">
        <f t="shared" si="3"/>
        <v>320.90753078942055</v>
      </c>
      <c r="M78" s="21"/>
      <c r="N78" s="22"/>
      <c r="O78" s="23">
        <v>2021</v>
      </c>
      <c r="P78" s="78">
        <v>9.90622166E+16</v>
      </c>
      <c r="Q78" s="80">
        <v>5.643139264E+16</v>
      </c>
      <c r="R78" s="192">
        <f t="shared" si="4"/>
        <v>1.7554451869008492</v>
      </c>
      <c r="S78">
        <f t="shared" si="5"/>
        <v>1.7554451869008492</v>
      </c>
    </row>
    <row r="79" spans="1:20" ht="15.75" thickBot="1" x14ac:dyDescent="0.3">
      <c r="A79" s="15">
        <v>16</v>
      </c>
      <c r="B79" s="16" t="s">
        <v>46</v>
      </c>
      <c r="C79" s="17">
        <v>2017</v>
      </c>
      <c r="D79" s="18">
        <v>5107768000</v>
      </c>
      <c r="E79" s="18">
        <v>896995137000</v>
      </c>
      <c r="F79" s="19">
        <f t="shared" si="3"/>
        <v>5.6943095779570544E-3</v>
      </c>
      <c r="M79" s="15">
        <v>16</v>
      </c>
      <c r="N79" s="16" t="s">
        <v>46</v>
      </c>
      <c r="O79" s="17">
        <v>2017</v>
      </c>
      <c r="P79" s="78">
        <v>8969951372000</v>
      </c>
      <c r="Q79" s="80">
        <v>5834850000000</v>
      </c>
      <c r="R79" s="192">
        <f t="shared" si="4"/>
        <v>1.5373062498607506</v>
      </c>
      <c r="S79">
        <f t="shared" si="5"/>
        <v>1.5373062498607506</v>
      </c>
    </row>
    <row r="80" spans="1:20" ht="15.75" thickBot="1" x14ac:dyDescent="0.3">
      <c r="A80" s="20"/>
      <c r="B80" s="4"/>
      <c r="C80" s="2">
        <v>2018</v>
      </c>
      <c r="D80" s="7">
        <v>863900000</v>
      </c>
      <c r="E80" s="14">
        <v>896995137000</v>
      </c>
      <c r="F80" s="19">
        <f t="shared" si="3"/>
        <v>9.6310444099988472E-4</v>
      </c>
      <c r="M80" s="20"/>
      <c r="N80" s="4"/>
      <c r="O80" s="2">
        <v>2018</v>
      </c>
      <c r="P80" s="78">
        <v>8969951372000</v>
      </c>
      <c r="Q80" s="80">
        <v>5834850000000</v>
      </c>
      <c r="R80" s="192">
        <f t="shared" si="4"/>
        <v>1.5373062498607506</v>
      </c>
      <c r="S80">
        <f t="shared" si="5"/>
        <v>1.5373062498607506</v>
      </c>
    </row>
    <row r="81" spans="1:19" ht="15.75" thickBot="1" x14ac:dyDescent="0.3">
      <c r="A81" s="20"/>
      <c r="B81" s="4"/>
      <c r="C81" s="2">
        <v>2019</v>
      </c>
      <c r="D81" s="7">
        <v>1321335000</v>
      </c>
      <c r="E81" s="14">
        <v>896995137000</v>
      </c>
      <c r="F81" s="19">
        <f t="shared" si="3"/>
        <v>1.4730681867676614E-3</v>
      </c>
      <c r="M81" s="20"/>
      <c r="N81" s="4"/>
      <c r="O81" s="2">
        <v>2019</v>
      </c>
      <c r="P81" s="78">
        <v>8969951372000</v>
      </c>
      <c r="Q81" s="80">
        <v>5834850000000</v>
      </c>
      <c r="R81" s="192">
        <f t="shared" si="4"/>
        <v>1.5373062498607506</v>
      </c>
      <c r="S81">
        <f t="shared" si="5"/>
        <v>1.5373062498607506</v>
      </c>
    </row>
    <row r="82" spans="1:19" ht="15.75" thickBot="1" x14ac:dyDescent="0.3">
      <c r="A82" s="20"/>
      <c r="B82" s="4"/>
      <c r="C82" s="2">
        <v>2020</v>
      </c>
      <c r="D82" s="7">
        <v>491635000</v>
      </c>
      <c r="E82" s="14">
        <v>896995137000</v>
      </c>
      <c r="F82" s="19">
        <f t="shared" si="3"/>
        <v>5.4809104277228648E-4</v>
      </c>
      <c r="M82" s="20"/>
      <c r="N82" s="4"/>
      <c r="O82" s="2">
        <v>2020</v>
      </c>
      <c r="P82" s="78">
        <v>8969951372000</v>
      </c>
      <c r="Q82" s="80">
        <v>5834850000000</v>
      </c>
      <c r="R82" s="192">
        <f t="shared" si="4"/>
        <v>1.5373062498607506</v>
      </c>
      <c r="S82">
        <f t="shared" si="5"/>
        <v>1.5373062498607506</v>
      </c>
    </row>
    <row r="83" spans="1:19" ht="15.75" thickBot="1" x14ac:dyDescent="0.3">
      <c r="A83" s="21"/>
      <c r="B83" s="22"/>
      <c r="C83" s="23">
        <v>2021</v>
      </c>
      <c r="D83" s="24">
        <v>641635000</v>
      </c>
      <c r="E83" s="31">
        <v>896995137000</v>
      </c>
      <c r="F83" s="19">
        <f t="shared" si="3"/>
        <v>7.1531602963417176E-4</v>
      </c>
      <c r="M83" s="21"/>
      <c r="N83" s="22"/>
      <c r="O83" s="23">
        <v>2021</v>
      </c>
      <c r="P83" s="78">
        <v>8969951372000</v>
      </c>
      <c r="Q83" s="80">
        <v>5834850000000</v>
      </c>
      <c r="R83" s="192">
        <f t="shared" si="4"/>
        <v>1.5373062498607506</v>
      </c>
      <c r="S83">
        <f t="shared" si="5"/>
        <v>1.5373062498607506</v>
      </c>
    </row>
    <row r="84" spans="1:19" ht="15.75" thickBot="1" x14ac:dyDescent="0.3">
      <c r="A84" s="15">
        <v>17</v>
      </c>
      <c r="B84" s="16" t="s">
        <v>47</v>
      </c>
      <c r="C84" s="17">
        <v>2017</v>
      </c>
      <c r="D84" s="18">
        <v>0</v>
      </c>
      <c r="E84" s="18">
        <v>871546660000</v>
      </c>
      <c r="F84" s="19">
        <f t="shared" si="3"/>
        <v>0</v>
      </c>
      <c r="M84" s="15">
        <v>17</v>
      </c>
      <c r="N84" s="16" t="s">
        <v>47</v>
      </c>
      <c r="O84" s="17">
        <v>2017</v>
      </c>
      <c r="P84" s="78">
        <v>8715466600</v>
      </c>
      <c r="Q84" s="80">
        <v>5919426149</v>
      </c>
      <c r="R84" s="192">
        <f t="shared" si="4"/>
        <v>1.4723499171405914</v>
      </c>
      <c r="S84">
        <f t="shared" si="5"/>
        <v>1.4723499171405914</v>
      </c>
    </row>
    <row r="85" spans="1:19" ht="15.75" thickBot="1" x14ac:dyDescent="0.3">
      <c r="A85" s="20"/>
      <c r="B85" s="4"/>
      <c r="C85" s="2">
        <v>2018</v>
      </c>
      <c r="D85" s="7">
        <v>16627100</v>
      </c>
      <c r="E85" s="14">
        <v>871546660000</v>
      </c>
      <c r="F85" s="74">
        <f t="shared" si="3"/>
        <v>1.9077693442138828E-5</v>
      </c>
      <c r="M85" s="20"/>
      <c r="N85" s="4"/>
      <c r="O85" s="2">
        <v>2018</v>
      </c>
      <c r="P85" s="78">
        <v>8715466600</v>
      </c>
      <c r="Q85" s="80">
        <v>5833383149</v>
      </c>
      <c r="R85" s="192">
        <f t="shared" si="4"/>
        <v>1.4940672294934145</v>
      </c>
      <c r="S85">
        <f t="shared" si="5"/>
        <v>1.4940672294934145</v>
      </c>
    </row>
    <row r="86" spans="1:19" ht="15.75" thickBot="1" x14ac:dyDescent="0.3">
      <c r="A86" s="20"/>
      <c r="B86" s="4"/>
      <c r="C86" s="2">
        <v>2019</v>
      </c>
      <c r="D86" s="7">
        <v>3298000</v>
      </c>
      <c r="E86" s="14">
        <v>871546660000</v>
      </c>
      <c r="F86" s="74">
        <f t="shared" si="3"/>
        <v>3.7840773780258648E-6</v>
      </c>
      <c r="M86" s="20"/>
      <c r="N86" s="4"/>
      <c r="O86" s="2">
        <v>2019</v>
      </c>
      <c r="P86" s="78">
        <v>8715466600</v>
      </c>
      <c r="Q86" s="80">
        <v>5752946549</v>
      </c>
      <c r="R86" s="192">
        <f t="shared" si="4"/>
        <v>1.5149569921721169</v>
      </c>
      <c r="S86">
        <f t="shared" si="5"/>
        <v>1.5149569921721169</v>
      </c>
    </row>
    <row r="87" spans="1:19" ht="15.75" thickBot="1" x14ac:dyDescent="0.3">
      <c r="A87" s="20"/>
      <c r="B87" s="4"/>
      <c r="C87" s="2">
        <v>2020</v>
      </c>
      <c r="D87" s="7">
        <v>74578000</v>
      </c>
      <c r="E87" s="14">
        <v>871546660000</v>
      </c>
      <c r="F87" s="74">
        <f t="shared" si="3"/>
        <v>8.5569715796971792E-5</v>
      </c>
      <c r="M87" s="20"/>
      <c r="N87" s="4"/>
      <c r="O87" s="2">
        <v>2020</v>
      </c>
      <c r="P87" s="78">
        <v>8715466600</v>
      </c>
      <c r="Q87" s="80">
        <v>5741122749</v>
      </c>
      <c r="R87" s="192">
        <f t="shared" si="4"/>
        <v>1.5180770349350354</v>
      </c>
      <c r="S87">
        <f t="shared" si="5"/>
        <v>1.5180770349350354</v>
      </c>
    </row>
    <row r="88" spans="1:19" ht="15.75" thickBot="1" x14ac:dyDescent="0.3">
      <c r="A88" s="21"/>
      <c r="B88" s="22"/>
      <c r="C88" s="23">
        <v>2021</v>
      </c>
      <c r="D88" s="24">
        <v>61197600</v>
      </c>
      <c r="E88" s="31">
        <v>871546660000</v>
      </c>
      <c r="F88" s="74">
        <f t="shared" si="3"/>
        <v>7.0217238856723973E-5</v>
      </c>
      <c r="M88" s="21"/>
      <c r="N88" s="22"/>
      <c r="O88" s="23">
        <v>2021</v>
      </c>
      <c r="P88" s="78">
        <v>8715466600</v>
      </c>
      <c r="Q88" s="80">
        <v>5723026549</v>
      </c>
      <c r="R88" s="192">
        <f t="shared" si="4"/>
        <v>1.5228771918807327</v>
      </c>
      <c r="S88">
        <f t="shared" si="5"/>
        <v>1.5228771918807327</v>
      </c>
    </row>
  </sheetData>
  <mergeCells count="5">
    <mergeCell ref="A1:F2"/>
    <mergeCell ref="H3:K3"/>
    <mergeCell ref="H4:K4"/>
    <mergeCell ref="T3:W3"/>
    <mergeCell ref="T4:W4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049C6-F48E-4AF3-B5CB-75F304656307}">
  <dimension ref="B1:H9"/>
  <sheetViews>
    <sheetView workbookViewId="0">
      <selection activeCell="C19" sqref="C19"/>
    </sheetView>
  </sheetViews>
  <sheetFormatPr defaultRowHeight="15" x14ac:dyDescent="0.25"/>
  <cols>
    <col min="1" max="1" width="7.28515625" customWidth="1"/>
    <col min="2" max="2" width="7.42578125" customWidth="1"/>
    <col min="3" max="3" width="97.42578125" customWidth="1"/>
    <col min="4" max="4" width="11.7109375" customWidth="1"/>
  </cols>
  <sheetData>
    <row r="1" spans="2:8" x14ac:dyDescent="0.25">
      <c r="D1" s="6"/>
    </row>
    <row r="2" spans="2:8" ht="15.75" thickBot="1" x14ac:dyDescent="0.3"/>
    <row r="3" spans="2:8" x14ac:dyDescent="0.25">
      <c r="B3" s="2" t="s">
        <v>61</v>
      </c>
      <c r="C3" s="2" t="s">
        <v>69</v>
      </c>
      <c r="D3" s="45" t="s">
        <v>70</v>
      </c>
    </row>
    <row r="4" spans="2:8" x14ac:dyDescent="0.25">
      <c r="B4" s="2"/>
      <c r="C4" s="46" t="s">
        <v>71</v>
      </c>
      <c r="D4" s="2">
        <v>27</v>
      </c>
    </row>
    <row r="5" spans="2:8" x14ac:dyDescent="0.25">
      <c r="B5" s="2" t="s">
        <v>62</v>
      </c>
      <c r="C5" s="46" t="s">
        <v>64</v>
      </c>
      <c r="D5" s="2">
        <v>0</v>
      </c>
    </row>
    <row r="6" spans="2:8" x14ac:dyDescent="0.25">
      <c r="B6" s="2" t="s">
        <v>60</v>
      </c>
      <c r="C6" s="46" t="s">
        <v>65</v>
      </c>
      <c r="D6" s="2">
        <v>-10</v>
      </c>
      <c r="E6" s="6"/>
      <c r="F6" s="6"/>
      <c r="G6" s="6"/>
      <c r="H6" s="6"/>
    </row>
    <row r="7" spans="2:8" x14ac:dyDescent="0.25">
      <c r="B7" s="2" t="s">
        <v>63</v>
      </c>
      <c r="C7" s="46" t="s">
        <v>66</v>
      </c>
      <c r="D7" s="2">
        <v>-3</v>
      </c>
      <c r="E7" s="6"/>
      <c r="F7" s="6"/>
      <c r="G7" s="6"/>
      <c r="H7" s="6"/>
    </row>
    <row r="8" spans="2:8" x14ac:dyDescent="0.25">
      <c r="B8" s="3"/>
      <c r="C8" s="46" t="s">
        <v>67</v>
      </c>
      <c r="D8" s="2">
        <f>SUM(D4+D5+D6+D7)</f>
        <v>14</v>
      </c>
    </row>
    <row r="9" spans="2:8" x14ac:dyDescent="0.25">
      <c r="B9" s="3"/>
      <c r="C9" s="46" t="s">
        <v>68</v>
      </c>
      <c r="D9" s="2">
        <v>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2F90F-8EF7-43D5-A08F-A7AD0AE7B1F9}">
  <dimension ref="B2:G87"/>
  <sheetViews>
    <sheetView workbookViewId="0">
      <selection activeCell="E15" sqref="E15"/>
    </sheetView>
  </sheetViews>
  <sheetFormatPr defaultRowHeight="15" x14ac:dyDescent="0.25"/>
  <cols>
    <col min="2" max="2" width="7.140625" customWidth="1"/>
    <col min="3" max="3" width="17.85546875" customWidth="1"/>
    <col min="4" max="4" width="12.28515625" customWidth="1"/>
    <col min="5" max="5" width="35.28515625" customWidth="1"/>
    <col min="6" max="6" width="27.5703125" customWidth="1"/>
    <col min="7" max="7" width="20.42578125" customWidth="1"/>
  </cols>
  <sheetData>
    <row r="2" spans="2:7" x14ac:dyDescent="0.25">
      <c r="B2" s="1" t="s">
        <v>0</v>
      </c>
      <c r="C2" s="1" t="s">
        <v>1</v>
      </c>
      <c r="D2" s="1" t="s">
        <v>2</v>
      </c>
      <c r="E2" s="1" t="s">
        <v>76</v>
      </c>
      <c r="F2" s="1" t="s">
        <v>20</v>
      </c>
      <c r="G2" s="1" t="s">
        <v>72</v>
      </c>
    </row>
    <row r="3" spans="2:7" x14ac:dyDescent="0.25">
      <c r="B3" s="2">
        <v>1</v>
      </c>
      <c r="C3" s="4" t="s">
        <v>26</v>
      </c>
      <c r="D3" s="2">
        <v>2017</v>
      </c>
      <c r="E3" s="3">
        <v>1926896666547.4111</v>
      </c>
      <c r="F3" s="10">
        <v>24185319087559.5</v>
      </c>
      <c r="G3" s="3">
        <f>E3/F3</f>
        <v>7.9672162255596313E-2</v>
      </c>
    </row>
    <row r="4" spans="2:7" x14ac:dyDescent="0.25">
      <c r="B4" s="2"/>
      <c r="C4" s="4"/>
      <c r="D4" s="2">
        <v>2018</v>
      </c>
      <c r="E4" s="3">
        <v>1926896666547.4111</v>
      </c>
      <c r="F4" s="10">
        <v>29225781391416</v>
      </c>
      <c r="G4" s="3">
        <f t="shared" ref="G4:G67" si="0">E4/F4</f>
        <v>6.5931399429182289E-2</v>
      </c>
    </row>
    <row r="5" spans="2:7" x14ac:dyDescent="0.25">
      <c r="B5" s="2"/>
      <c r="C5" s="4"/>
      <c r="D5" s="2">
        <v>2019</v>
      </c>
      <c r="E5" s="3">
        <v>1926896666547.4111</v>
      </c>
      <c r="F5" s="10">
        <v>33303717093923</v>
      </c>
      <c r="G5" s="3">
        <f t="shared" si="0"/>
        <v>5.7858306360013372E-2</v>
      </c>
    </row>
    <row r="6" spans="2:7" x14ac:dyDescent="0.25">
      <c r="B6" s="2"/>
      <c r="C6" s="4"/>
      <c r="D6" s="2">
        <v>2020</v>
      </c>
      <c r="E6" s="3">
        <v>1926896666547.4111</v>
      </c>
      <c r="F6" s="10">
        <v>37304860920550.5</v>
      </c>
      <c r="G6" s="3">
        <f t="shared" si="0"/>
        <v>5.1652696699531785E-2</v>
      </c>
    </row>
    <row r="7" spans="2:7" x14ac:dyDescent="0.25">
      <c r="B7" s="2"/>
      <c r="C7" s="4"/>
      <c r="D7" s="2">
        <v>2021</v>
      </c>
      <c r="E7" s="3">
        <v>1926896666547.4111</v>
      </c>
      <c r="F7" s="10">
        <v>38997113000000</v>
      </c>
      <c r="G7" s="3">
        <f t="shared" si="0"/>
        <v>4.9411264535080102E-2</v>
      </c>
    </row>
    <row r="8" spans="2:7" x14ac:dyDescent="0.25">
      <c r="B8" s="2">
        <v>2</v>
      </c>
      <c r="C8" s="4" t="s">
        <v>27</v>
      </c>
      <c r="D8" s="2">
        <v>2017</v>
      </c>
      <c r="E8" s="3">
        <v>48008710988252.836</v>
      </c>
      <c r="F8" s="10">
        <v>656180982000000</v>
      </c>
      <c r="G8" s="3">
        <f t="shared" si="0"/>
        <v>7.3163825690170395E-2</v>
      </c>
    </row>
    <row r="9" spans="2:7" x14ac:dyDescent="0.25">
      <c r="B9" s="2"/>
      <c r="C9" s="4"/>
      <c r="D9" s="2">
        <v>2018</v>
      </c>
      <c r="E9" s="3">
        <v>48008710988252.836</v>
      </c>
      <c r="F9" s="10">
        <v>758951047500000</v>
      </c>
      <c r="G9" s="3">
        <f t="shared" si="0"/>
        <v>6.3256663452003259E-2</v>
      </c>
    </row>
    <row r="10" spans="2:7" x14ac:dyDescent="0.25">
      <c r="B10" s="2"/>
      <c r="C10" s="4"/>
      <c r="D10" s="2">
        <v>2019</v>
      </c>
      <c r="E10" s="3">
        <v>48008710988252.836</v>
      </c>
      <c r="F10" s="10">
        <v>827088609500000</v>
      </c>
      <c r="G10" s="3">
        <f t="shared" si="0"/>
        <v>5.804542637490262E-2</v>
      </c>
    </row>
    <row r="11" spans="2:7" x14ac:dyDescent="0.25">
      <c r="B11" s="2"/>
      <c r="C11" s="4"/>
      <c r="D11" s="2">
        <v>2020</v>
      </c>
      <c r="E11" s="3">
        <v>48008710988252.836</v>
      </c>
      <c r="F11" s="10">
        <v>868471316500000</v>
      </c>
      <c r="G11" s="3">
        <f t="shared" si="0"/>
        <v>5.5279558548613085E-2</v>
      </c>
    </row>
    <row r="12" spans="2:7" x14ac:dyDescent="0.25">
      <c r="B12" s="2"/>
      <c r="C12" s="4"/>
      <c r="D12" s="2">
        <v>2021</v>
      </c>
      <c r="E12" s="3">
        <v>48008710988252.836</v>
      </c>
      <c r="F12" s="10">
        <v>928087558500000</v>
      </c>
      <c r="G12" s="3">
        <f t="shared" si="0"/>
        <v>5.1728644079493749E-2</v>
      </c>
    </row>
    <row r="13" spans="2:7" x14ac:dyDescent="0.25">
      <c r="B13" s="2">
        <v>3</v>
      </c>
      <c r="C13" s="4" t="s">
        <v>28</v>
      </c>
      <c r="D13" s="2">
        <v>2017</v>
      </c>
      <c r="E13" s="3">
        <v>13356470695261.273</v>
      </c>
      <c r="F13" s="10">
        <v>1325842433108</v>
      </c>
      <c r="G13" s="3">
        <f t="shared" si="0"/>
        <v>10.073950238529806</v>
      </c>
    </row>
    <row r="14" spans="2:7" x14ac:dyDescent="0.25">
      <c r="B14" s="2"/>
      <c r="C14" s="4"/>
      <c r="D14" s="2">
        <v>2018</v>
      </c>
      <c r="E14" s="3">
        <v>13356470695261.273</v>
      </c>
      <c r="F14" s="10">
        <v>1060012707032</v>
      </c>
      <c r="G14" s="3">
        <f t="shared" si="0"/>
        <v>12.600293002768753</v>
      </c>
    </row>
    <row r="15" spans="2:7" x14ac:dyDescent="0.25">
      <c r="B15" s="2"/>
      <c r="C15" s="4"/>
      <c r="D15" s="2">
        <v>2019</v>
      </c>
      <c r="E15" s="3">
        <v>13356470695261.273</v>
      </c>
      <c r="F15" s="10">
        <v>832734343542</v>
      </c>
      <c r="G15" s="3">
        <f t="shared" si="0"/>
        <v>16.039293682124477</v>
      </c>
    </row>
    <row r="16" spans="2:7" x14ac:dyDescent="0.25">
      <c r="B16" s="2"/>
      <c r="C16" s="4"/>
      <c r="D16" s="2">
        <v>2020</v>
      </c>
      <c r="E16" s="3">
        <v>13356470695261.273</v>
      </c>
      <c r="F16" s="10">
        <v>615410336998</v>
      </c>
      <c r="G16" s="3">
        <f t="shared" si="0"/>
        <v>21.703357731062422</v>
      </c>
    </row>
    <row r="17" spans="2:7" x14ac:dyDescent="0.25">
      <c r="B17" s="2"/>
      <c r="C17" s="4"/>
      <c r="D17" s="2">
        <v>2021</v>
      </c>
      <c r="E17" s="3">
        <v>13356470695261.273</v>
      </c>
      <c r="F17" s="10">
        <v>1497273021000</v>
      </c>
      <c r="G17" s="3">
        <f t="shared" si="0"/>
        <v>8.920531197670778</v>
      </c>
    </row>
    <row r="18" spans="2:7" x14ac:dyDescent="0.25">
      <c r="B18" s="2">
        <v>4</v>
      </c>
      <c r="C18" s="4" t="s">
        <v>29</v>
      </c>
      <c r="D18" s="2">
        <v>2017</v>
      </c>
      <c r="E18" s="3">
        <v>15438775665565.85</v>
      </c>
      <c r="F18" s="10">
        <v>237766873000000</v>
      </c>
      <c r="G18" s="3">
        <f t="shared" si="0"/>
        <v>6.4932408248334281E-2</v>
      </c>
    </row>
    <row r="19" spans="2:7" x14ac:dyDescent="0.25">
      <c r="B19" s="2"/>
      <c r="C19" s="4"/>
      <c r="D19" s="2">
        <v>2018</v>
      </c>
      <c r="E19" s="3">
        <v>15438775665565.85</v>
      </c>
      <c r="F19" s="10">
        <v>283900730500000</v>
      </c>
      <c r="G19" s="3">
        <f t="shared" si="0"/>
        <v>5.4380894471019507E-2</v>
      </c>
    </row>
    <row r="20" spans="2:7" x14ac:dyDescent="0.25">
      <c r="B20" s="2"/>
      <c r="C20" s="4"/>
      <c r="D20" s="2">
        <v>2019</v>
      </c>
      <c r="E20" s="3">
        <v>15438775665565.85</v>
      </c>
      <c r="F20" s="10">
        <v>309106511000000</v>
      </c>
      <c r="G20" s="3">
        <f t="shared" si="0"/>
        <v>4.9946458958820994E-2</v>
      </c>
    </row>
    <row r="21" spans="2:7" x14ac:dyDescent="0.25">
      <c r="B21" s="2"/>
      <c r="C21" s="4"/>
      <c r="D21" s="2">
        <v>2020</v>
      </c>
      <c r="E21" s="3">
        <v>15438775665565.85</v>
      </c>
      <c r="F21" s="10">
        <v>336492617000000</v>
      </c>
      <c r="G21" s="3">
        <f t="shared" si="0"/>
        <v>4.5881469267320805E-2</v>
      </c>
    </row>
    <row r="22" spans="2:7" x14ac:dyDescent="0.25">
      <c r="B22" s="2"/>
      <c r="C22" s="4"/>
      <c r="D22" s="2">
        <v>2021</v>
      </c>
      <c r="E22" s="3">
        <v>15438775665565.85</v>
      </c>
      <c r="F22" s="10">
        <v>366538358500000</v>
      </c>
      <c r="G22" s="3">
        <f t="shared" si="0"/>
        <v>4.2120491096065867E-2</v>
      </c>
    </row>
    <row r="23" spans="2:7" x14ac:dyDescent="0.25">
      <c r="B23" s="2">
        <v>5</v>
      </c>
      <c r="C23" s="4" t="s">
        <v>30</v>
      </c>
      <c r="D23" s="2">
        <v>2017</v>
      </c>
      <c r="E23" s="3">
        <v>7494006683404.5322</v>
      </c>
      <c r="F23" s="10">
        <v>108649312500000</v>
      </c>
      <c r="G23" s="3">
        <f t="shared" si="0"/>
        <v>6.8974266941675605E-2</v>
      </c>
    </row>
    <row r="24" spans="2:7" x14ac:dyDescent="0.25">
      <c r="B24" s="2"/>
      <c r="C24" s="4"/>
      <c r="D24" s="2">
        <v>2018</v>
      </c>
      <c r="E24" s="3">
        <v>7494006683404.5322</v>
      </c>
      <c r="F24" s="10">
        <v>117585777500000</v>
      </c>
      <c r="G24" s="3">
        <f t="shared" si="0"/>
        <v>6.3732254382589185E-2</v>
      </c>
    </row>
    <row r="25" spans="2:7" x14ac:dyDescent="0.25">
      <c r="B25" s="2"/>
      <c r="C25" s="4"/>
      <c r="D25" s="2">
        <v>2019</v>
      </c>
      <c r="E25" s="3">
        <v>7494006683404.5322</v>
      </c>
      <c r="F25" s="10">
        <v>121863930500000</v>
      </c>
      <c r="G25" s="3">
        <f t="shared" si="0"/>
        <v>6.1494870981570159E-2</v>
      </c>
    </row>
    <row r="26" spans="2:7" x14ac:dyDescent="0.25">
      <c r="B26" s="2"/>
      <c r="C26" s="4"/>
      <c r="D26" s="2">
        <v>2020</v>
      </c>
      <c r="E26" s="3">
        <v>7494006683404.5322</v>
      </c>
      <c r="F26" s="10">
        <v>132235238000000</v>
      </c>
      <c r="G26" s="3">
        <f t="shared" si="0"/>
        <v>5.6671782777027502E-2</v>
      </c>
    </row>
    <row r="27" spans="2:7" x14ac:dyDescent="0.25">
      <c r="B27" s="2"/>
      <c r="C27" s="4"/>
      <c r="D27" s="2">
        <v>2021</v>
      </c>
      <c r="E27" s="3">
        <v>7494006683404.5322</v>
      </c>
      <c r="F27" s="10">
        <v>149645049500000</v>
      </c>
      <c r="G27" s="3">
        <f t="shared" si="0"/>
        <v>5.0078547258621688E-2</v>
      </c>
    </row>
    <row r="28" spans="2:7" x14ac:dyDescent="0.25">
      <c r="B28" s="2">
        <v>6</v>
      </c>
      <c r="C28" s="4" t="s">
        <v>31</v>
      </c>
      <c r="D28" s="2">
        <v>2017</v>
      </c>
      <c r="E28" s="3">
        <v>10364280753501.631</v>
      </c>
      <c r="F28" s="10">
        <v>47275815500000</v>
      </c>
      <c r="G28" s="3">
        <f t="shared" si="0"/>
        <v>0.21923007871755551</v>
      </c>
    </row>
    <row r="29" spans="2:7" x14ac:dyDescent="0.25">
      <c r="B29" s="2"/>
      <c r="C29" s="4"/>
      <c r="D29" s="2">
        <v>2018</v>
      </c>
      <c r="E29" s="3">
        <v>10364280753501.631</v>
      </c>
      <c r="F29" s="10">
        <v>57103899500000</v>
      </c>
      <c r="G29" s="3">
        <f t="shared" si="0"/>
        <v>0.18149865148003827</v>
      </c>
    </row>
    <row r="30" spans="2:7" x14ac:dyDescent="0.25">
      <c r="B30" s="2"/>
      <c r="C30" s="4"/>
      <c r="D30" s="2">
        <v>2019</v>
      </c>
      <c r="E30" s="3">
        <v>10364280753501.631</v>
      </c>
      <c r="F30" s="10">
        <v>69702204000000</v>
      </c>
      <c r="G30" s="3">
        <f t="shared" si="0"/>
        <v>0.14869373073915468</v>
      </c>
    </row>
    <row r="31" spans="2:7" x14ac:dyDescent="0.25">
      <c r="B31" s="2"/>
      <c r="C31" s="4"/>
      <c r="D31" s="2">
        <v>2020</v>
      </c>
      <c r="E31" s="3">
        <v>10364280753501.631</v>
      </c>
      <c r="F31" s="10">
        <v>80187882500000</v>
      </c>
      <c r="G31" s="3">
        <f t="shared" si="0"/>
        <v>0.1292499618443177</v>
      </c>
    </row>
    <row r="32" spans="2:7" x14ac:dyDescent="0.25">
      <c r="B32" s="2"/>
      <c r="C32" s="4"/>
      <c r="D32" s="2">
        <v>2021</v>
      </c>
      <c r="E32" s="3">
        <v>10364280753501.631</v>
      </c>
      <c r="F32" s="10">
        <v>92171391000000</v>
      </c>
      <c r="G32" s="3">
        <f t="shared" si="0"/>
        <v>0.11244574526928459</v>
      </c>
    </row>
    <row r="33" spans="2:7" x14ac:dyDescent="0.25">
      <c r="B33" s="2">
        <v>7</v>
      </c>
      <c r="C33" s="4" t="s">
        <v>32</v>
      </c>
      <c r="D33" s="2">
        <v>2017</v>
      </c>
      <c r="E33" s="3">
        <v>67876674989536.328</v>
      </c>
      <c r="F33" s="10">
        <v>948279470500000</v>
      </c>
      <c r="G33" s="3">
        <f>E34/F33</f>
        <v>7.1578766704447308E-2</v>
      </c>
    </row>
    <row r="34" spans="2:7" x14ac:dyDescent="0.25">
      <c r="B34" s="2"/>
      <c r="C34" s="4"/>
      <c r="D34" s="2">
        <v>2018</v>
      </c>
      <c r="E34" s="3">
        <v>67876674989536.328</v>
      </c>
      <c r="F34" s="10">
        <v>1007727618500000</v>
      </c>
      <c r="G34" s="3" t="e">
        <f>#REF!/F34</f>
        <v>#REF!</v>
      </c>
    </row>
    <row r="35" spans="2:7" x14ac:dyDescent="0.25">
      <c r="B35" s="2"/>
      <c r="C35" s="4"/>
      <c r="D35" s="2">
        <v>2019</v>
      </c>
      <c r="E35" s="3">
        <v>67876674989536.297</v>
      </c>
      <c r="F35" s="10">
        <v>1082880840500000</v>
      </c>
      <c r="G35" s="3">
        <f t="shared" si="0"/>
        <v>6.2681573494453469E-2</v>
      </c>
    </row>
    <row r="36" spans="2:7" x14ac:dyDescent="0.25">
      <c r="B36" s="2"/>
      <c r="C36" s="4"/>
      <c r="D36" s="2">
        <v>2020</v>
      </c>
      <c r="E36" s="3">
        <v>67876674989536.297</v>
      </c>
      <c r="F36" s="10">
        <v>1168864658000000</v>
      </c>
      <c r="G36" s="3">
        <f t="shared" si="0"/>
        <v>5.8070602550065548E-2</v>
      </c>
    </row>
    <row r="37" spans="2:7" x14ac:dyDescent="0.25">
      <c r="B37" s="2"/>
      <c r="C37" s="4"/>
      <c r="D37" s="2">
        <v>2021</v>
      </c>
      <c r="E37" s="3">
        <v>67876674989536.297</v>
      </c>
      <c r="F37" s="10">
        <v>1282300506000000</v>
      </c>
      <c r="G37" s="3">
        <f t="shared" si="0"/>
        <v>5.2933516497837438E-2</v>
      </c>
    </row>
    <row r="38" spans="2:7" x14ac:dyDescent="0.25">
      <c r="B38" s="2">
        <v>8</v>
      </c>
      <c r="C38" s="4" t="s">
        <v>33</v>
      </c>
      <c r="D38" s="2">
        <v>2017</v>
      </c>
      <c r="E38" s="3">
        <v>302617373743.31293</v>
      </c>
      <c r="F38" s="10">
        <v>4523162500000</v>
      </c>
      <c r="G38" s="3">
        <f t="shared" si="0"/>
        <v>6.6903935850925744E-2</v>
      </c>
    </row>
    <row r="39" spans="2:7" x14ac:dyDescent="0.25">
      <c r="B39" s="2"/>
      <c r="C39" s="4"/>
      <c r="D39" s="2">
        <v>2018</v>
      </c>
      <c r="E39" s="3">
        <v>302617373743.31293</v>
      </c>
      <c r="F39" s="10">
        <v>5256348000000</v>
      </c>
      <c r="G39" s="3">
        <f t="shared" si="0"/>
        <v>5.7571792001464311E-2</v>
      </c>
    </row>
    <row r="40" spans="2:7" x14ac:dyDescent="0.25">
      <c r="B40" s="2"/>
      <c r="C40" s="4"/>
      <c r="D40" s="2">
        <v>2019</v>
      </c>
      <c r="E40" s="3">
        <v>302617373743.31293</v>
      </c>
      <c r="F40" s="10">
        <v>6231182000000</v>
      </c>
      <c r="G40" s="3">
        <f t="shared" si="0"/>
        <v>4.8565003195752098E-2</v>
      </c>
    </row>
    <row r="41" spans="2:7" x14ac:dyDescent="0.25">
      <c r="B41" s="2"/>
      <c r="C41" s="4"/>
      <c r="D41" s="2">
        <v>2020</v>
      </c>
      <c r="E41" s="3">
        <v>302617373743.31293</v>
      </c>
      <c r="F41" s="10">
        <v>7183929500000</v>
      </c>
      <c r="G41" s="3">
        <f t="shared" si="0"/>
        <v>4.2124212625320574E-2</v>
      </c>
    </row>
    <row r="42" spans="2:7" x14ac:dyDescent="0.25">
      <c r="B42" s="2"/>
      <c r="C42" s="4"/>
      <c r="D42" s="2">
        <v>2021</v>
      </c>
      <c r="E42" s="3">
        <v>302617373743.31293</v>
      </c>
      <c r="F42" s="10">
        <v>7398839500000</v>
      </c>
      <c r="G42" s="3">
        <f t="shared" si="0"/>
        <v>4.0900653912456529E-2</v>
      </c>
    </row>
    <row r="43" spans="2:7" x14ac:dyDescent="0.25">
      <c r="B43" s="2">
        <v>9</v>
      </c>
      <c r="C43" s="4" t="s">
        <v>35</v>
      </c>
      <c r="D43" s="2">
        <v>2017</v>
      </c>
      <c r="E43" s="3">
        <v>1410407647878.2783</v>
      </c>
      <c r="F43" s="10">
        <v>66346547724500</v>
      </c>
      <c r="G43" s="3">
        <f t="shared" si="0"/>
        <v>2.1258191967047181E-2</v>
      </c>
    </row>
    <row r="44" spans="2:7" x14ac:dyDescent="0.25">
      <c r="B44" s="2"/>
      <c r="C44" s="4"/>
      <c r="D44" s="2">
        <v>2018</v>
      </c>
      <c r="E44" s="3">
        <v>1410407647878.2783</v>
      </c>
      <c r="F44" s="10">
        <v>80805686790000</v>
      </c>
      <c r="G44" s="3">
        <f t="shared" si="0"/>
        <v>1.7454311743475229E-2</v>
      </c>
    </row>
    <row r="45" spans="2:7" x14ac:dyDescent="0.25">
      <c r="B45" s="2"/>
      <c r="C45" s="4"/>
      <c r="D45" s="2">
        <v>2019</v>
      </c>
      <c r="E45" s="3">
        <v>1410407647878.2783</v>
      </c>
      <c r="F45" s="10">
        <v>91049086500000</v>
      </c>
      <c r="G45" s="3">
        <f t="shared" si="0"/>
        <v>1.5490629308820999E-2</v>
      </c>
    </row>
    <row r="46" spans="2:7" x14ac:dyDescent="0.25">
      <c r="B46" s="2"/>
      <c r="C46" s="4"/>
      <c r="D46" s="2">
        <v>2020</v>
      </c>
      <c r="E46" s="3">
        <v>1410407647878.2783</v>
      </c>
      <c r="F46" s="10">
        <v>101883108000000</v>
      </c>
      <c r="G46" s="3">
        <f t="shared" si="0"/>
        <v>1.3843390485086874E-2</v>
      </c>
    </row>
    <row r="47" spans="2:7" x14ac:dyDescent="0.25">
      <c r="B47" s="2"/>
      <c r="C47" s="4"/>
      <c r="D47" s="2">
        <v>2021</v>
      </c>
      <c r="E47" s="3">
        <v>1410407647878.2783</v>
      </c>
      <c r="F47" s="10">
        <v>102664765000000</v>
      </c>
      <c r="G47" s="3">
        <f t="shared" si="0"/>
        <v>1.3737991295049264E-2</v>
      </c>
    </row>
    <row r="48" spans="2:7" x14ac:dyDescent="0.25">
      <c r="B48" s="2">
        <v>10</v>
      </c>
      <c r="C48" s="4" t="s">
        <v>39</v>
      </c>
      <c r="D48" s="2">
        <v>2017</v>
      </c>
      <c r="E48" s="3">
        <v>232289642346.30252</v>
      </c>
      <c r="F48" s="10">
        <v>10704883094192.5</v>
      </c>
      <c r="G48" s="3">
        <f t="shared" si="0"/>
        <v>2.1699409540709681E-2</v>
      </c>
    </row>
    <row r="49" spans="2:7" x14ac:dyDescent="0.25">
      <c r="B49" s="2"/>
      <c r="C49" s="4"/>
      <c r="D49" s="2">
        <v>2018</v>
      </c>
      <c r="E49" s="3">
        <v>232289642346.30252</v>
      </c>
      <c r="F49" s="10">
        <v>14517826404207</v>
      </c>
      <c r="G49" s="3">
        <f t="shared" si="0"/>
        <v>1.600030444495391E-2</v>
      </c>
    </row>
    <row r="50" spans="2:7" x14ac:dyDescent="0.25">
      <c r="B50" s="2"/>
      <c r="C50" s="4"/>
      <c r="D50" s="2">
        <v>2019</v>
      </c>
      <c r="E50" s="3">
        <v>232289642346.30252</v>
      </c>
      <c r="F50" s="10">
        <v>18030200531358.5</v>
      </c>
      <c r="G50" s="3">
        <f t="shared" si="0"/>
        <v>1.2883364327662333E-2</v>
      </c>
    </row>
    <row r="51" spans="2:7" x14ac:dyDescent="0.25">
      <c r="B51" s="2"/>
      <c r="C51" s="4"/>
      <c r="D51" s="2">
        <v>2020</v>
      </c>
      <c r="E51" s="3">
        <v>232289642346.30252</v>
      </c>
      <c r="F51" s="10">
        <v>18297574520280.5</v>
      </c>
      <c r="G51" s="3">
        <f t="shared" si="0"/>
        <v>1.2695105686758615E-2</v>
      </c>
    </row>
    <row r="52" spans="2:7" x14ac:dyDescent="0.25">
      <c r="B52" s="2"/>
      <c r="C52" s="4"/>
      <c r="D52" s="2">
        <v>2021</v>
      </c>
      <c r="E52" s="3">
        <v>232289642346.30252</v>
      </c>
      <c r="F52" s="10">
        <v>19791624066117</v>
      </c>
      <c r="G52" s="3">
        <f t="shared" si="0"/>
        <v>1.1736765086599403E-2</v>
      </c>
    </row>
    <row r="53" spans="2:7" x14ac:dyDescent="0.25">
      <c r="B53" s="2">
        <v>11</v>
      </c>
      <c r="C53" s="4" t="s">
        <v>40</v>
      </c>
      <c r="D53" s="2">
        <v>2017</v>
      </c>
      <c r="E53" s="3">
        <v>3470133803545.377</v>
      </c>
      <c r="F53" s="10">
        <v>20282128000000</v>
      </c>
      <c r="G53" s="3">
        <f t="shared" si="0"/>
        <v>0.17109318132423665</v>
      </c>
    </row>
    <row r="54" spans="2:7" x14ac:dyDescent="0.25">
      <c r="B54" s="2"/>
      <c r="C54" s="4"/>
      <c r="D54" s="2">
        <v>2018</v>
      </c>
      <c r="E54" s="3">
        <v>3470133803545.377</v>
      </c>
      <c r="F54" s="10">
        <v>23080207500000</v>
      </c>
      <c r="G54" s="3">
        <f t="shared" si="0"/>
        <v>0.1503510661048163</v>
      </c>
    </row>
    <row r="55" spans="2:7" x14ac:dyDescent="0.25">
      <c r="B55" s="2"/>
      <c r="C55" s="4"/>
      <c r="D55" s="2">
        <v>2019</v>
      </c>
      <c r="E55" s="3">
        <v>3470133803545.377</v>
      </c>
      <c r="F55" s="10">
        <v>25135492500000</v>
      </c>
      <c r="G55" s="3">
        <f t="shared" si="0"/>
        <v>0.13805712394715866</v>
      </c>
    </row>
    <row r="56" spans="2:7" x14ac:dyDescent="0.25">
      <c r="B56" s="2"/>
      <c r="C56" s="4"/>
      <c r="D56" s="2">
        <v>2020</v>
      </c>
      <c r="E56" s="3">
        <v>3470133803545.377</v>
      </c>
      <c r="F56" s="10">
        <v>25077403500000</v>
      </c>
      <c r="G56" s="3">
        <f t="shared" si="0"/>
        <v>0.13837691783144043</v>
      </c>
    </row>
    <row r="57" spans="2:7" x14ac:dyDescent="0.25">
      <c r="B57" s="2"/>
      <c r="C57" s="4"/>
      <c r="D57" s="2">
        <v>2021</v>
      </c>
      <c r="E57" s="3">
        <v>3470133803545.377</v>
      </c>
      <c r="F57" s="10">
        <v>30090229000000</v>
      </c>
      <c r="G57" s="3">
        <f t="shared" si="0"/>
        <v>0.11532427365525789</v>
      </c>
    </row>
    <row r="58" spans="2:7" x14ac:dyDescent="0.25">
      <c r="B58" s="2">
        <v>12</v>
      </c>
      <c r="C58" s="4" t="s">
        <v>41</v>
      </c>
      <c r="D58" s="2">
        <v>2017</v>
      </c>
      <c r="E58" s="3">
        <v>632342239419.05078</v>
      </c>
      <c r="F58" s="10">
        <v>36499226085838.5</v>
      </c>
      <c r="G58" s="3">
        <f t="shared" si="0"/>
        <v>1.7324812255797285E-2</v>
      </c>
    </row>
    <row r="59" spans="2:7" x14ac:dyDescent="0.25">
      <c r="B59" s="2"/>
      <c r="C59" s="4"/>
      <c r="D59" s="2">
        <v>2018</v>
      </c>
      <c r="E59" s="3">
        <v>632342239419.05078</v>
      </c>
      <c r="F59" s="10">
        <v>47165965909041.5</v>
      </c>
      <c r="G59" s="3">
        <f t="shared" si="0"/>
        <v>1.3406748430393824E-2</v>
      </c>
    </row>
    <row r="60" spans="2:7" x14ac:dyDescent="0.25">
      <c r="B60" s="2"/>
      <c r="C60" s="4"/>
      <c r="D60" s="2">
        <v>2019</v>
      </c>
      <c r="E60" s="3">
        <v>632342239419.05078</v>
      </c>
      <c r="F60" s="10">
        <v>55857349668396.5</v>
      </c>
      <c r="G60" s="3">
        <f t="shared" si="0"/>
        <v>1.1320663138745793E-2</v>
      </c>
    </row>
    <row r="61" spans="2:7" x14ac:dyDescent="0.25">
      <c r="B61" s="2"/>
      <c r="C61" s="4"/>
      <c r="D61" s="2">
        <v>2020</v>
      </c>
      <c r="E61" s="3">
        <v>632342239419.05078</v>
      </c>
      <c r="F61" s="10">
        <v>56287185890264</v>
      </c>
      <c r="G61" s="3">
        <f t="shared" si="0"/>
        <v>1.1234213070304285E-2</v>
      </c>
    </row>
    <row r="62" spans="2:7" x14ac:dyDescent="0.25">
      <c r="B62" s="2"/>
      <c r="C62" s="4"/>
      <c r="D62" s="2">
        <v>2021</v>
      </c>
      <c r="E62" s="3">
        <v>632342239419.05078</v>
      </c>
      <c r="F62" s="10">
        <v>54491333540895.5</v>
      </c>
      <c r="G62" s="3">
        <f t="shared" si="0"/>
        <v>1.160445521019376E-2</v>
      </c>
    </row>
    <row r="63" spans="2:7" x14ac:dyDescent="0.25">
      <c r="B63" s="2">
        <v>13</v>
      </c>
      <c r="C63" s="4" t="s">
        <v>42</v>
      </c>
      <c r="D63" s="2">
        <v>2017</v>
      </c>
      <c r="E63" s="3">
        <v>155613590856.92633</v>
      </c>
      <c r="F63" s="10">
        <v>4714607121500</v>
      </c>
      <c r="G63" s="3">
        <f t="shared" si="0"/>
        <v>3.3006693208280799E-2</v>
      </c>
    </row>
    <row r="64" spans="2:7" x14ac:dyDescent="0.25">
      <c r="B64" s="2"/>
      <c r="C64" s="4"/>
      <c r="D64" s="2">
        <v>2018</v>
      </c>
      <c r="E64" s="3">
        <v>155613590856.92633</v>
      </c>
      <c r="F64" s="10">
        <v>5299208375000</v>
      </c>
      <c r="G64" s="3">
        <f t="shared" si="0"/>
        <v>2.9365440995123414E-2</v>
      </c>
    </row>
    <row r="65" spans="2:7" x14ac:dyDescent="0.25">
      <c r="B65" s="2"/>
      <c r="C65" s="4"/>
      <c r="D65" s="2">
        <v>2019</v>
      </c>
      <c r="E65" s="3">
        <v>155613590856.92633</v>
      </c>
      <c r="F65" s="10">
        <v>5554674853500</v>
      </c>
      <c r="G65" s="3">
        <f t="shared" si="0"/>
        <v>2.8014887452660567E-2</v>
      </c>
    </row>
    <row r="66" spans="2:7" x14ac:dyDescent="0.25">
      <c r="B66" s="2"/>
      <c r="C66" s="4"/>
      <c r="D66" s="2">
        <v>2020</v>
      </c>
      <c r="E66" s="3">
        <v>155613590856.92633</v>
      </c>
      <c r="F66" s="10">
        <v>5654222882000</v>
      </c>
      <c r="G66" s="3">
        <f t="shared" si="0"/>
        <v>2.7521658432021874E-2</v>
      </c>
    </row>
    <row r="67" spans="2:7" x14ac:dyDescent="0.25">
      <c r="B67" s="2"/>
      <c r="C67" s="4"/>
      <c r="D67" s="2">
        <v>2021</v>
      </c>
      <c r="E67" s="3">
        <v>155613590856.92633</v>
      </c>
      <c r="F67" s="10">
        <v>5777460589500</v>
      </c>
      <c r="G67" s="3">
        <f t="shared" si="0"/>
        <v>2.6934600149370061E-2</v>
      </c>
    </row>
    <row r="68" spans="2:7" x14ac:dyDescent="0.25">
      <c r="B68" s="2">
        <v>14</v>
      </c>
      <c r="C68" s="4" t="s">
        <v>43</v>
      </c>
      <c r="D68" s="2">
        <v>2017</v>
      </c>
      <c r="E68" s="3">
        <v>1798170798380.6787</v>
      </c>
      <c r="F68" s="10">
        <v>46595199474000</v>
      </c>
      <c r="G68" s="3">
        <f t="shared" ref="G68:G87" si="1">E68/F68</f>
        <v>3.8591331696821114E-2</v>
      </c>
    </row>
    <row r="69" spans="2:7" x14ac:dyDescent="0.25">
      <c r="B69" s="2"/>
      <c r="C69" s="4"/>
      <c r="D69" s="2">
        <v>2018</v>
      </c>
      <c r="E69" s="3">
        <v>1798170798380.6787</v>
      </c>
      <c r="F69" s="10">
        <v>50112270220000</v>
      </c>
      <c r="G69" s="3">
        <f t="shared" si="1"/>
        <v>3.5882844470754426E-2</v>
      </c>
    </row>
    <row r="70" spans="2:7" x14ac:dyDescent="0.25">
      <c r="B70" s="2"/>
      <c r="C70" s="4"/>
      <c r="D70" s="2">
        <v>2019</v>
      </c>
      <c r="E70" s="3">
        <v>1798170798380.6787</v>
      </c>
      <c r="F70" s="10">
        <v>65295451950000</v>
      </c>
      <c r="G70" s="3">
        <f t="shared" si="1"/>
        <v>2.7538990001288729E-2</v>
      </c>
    </row>
    <row r="71" spans="2:7" x14ac:dyDescent="0.25">
      <c r="B71" s="2"/>
      <c r="C71" s="4"/>
      <c r="D71" s="2">
        <v>2020</v>
      </c>
      <c r="E71" s="3">
        <v>1798170798380.6787</v>
      </c>
      <c r="F71" s="10">
        <v>78906655500000</v>
      </c>
      <c r="G71" s="3">
        <f t="shared" si="1"/>
        <v>2.2788582116253536E-2</v>
      </c>
    </row>
    <row r="72" spans="2:7" x14ac:dyDescent="0.25">
      <c r="B72" s="2"/>
      <c r="C72" s="4"/>
      <c r="D72" s="2">
        <v>2021</v>
      </c>
      <c r="E72" s="3">
        <v>1798170798380.6787</v>
      </c>
      <c r="F72" s="10">
        <v>77255242000000</v>
      </c>
      <c r="G72" s="3">
        <f t="shared" si="1"/>
        <v>2.3275712454317064E-2</v>
      </c>
    </row>
    <row r="73" spans="2:7" x14ac:dyDescent="0.25">
      <c r="B73" s="2">
        <v>15</v>
      </c>
      <c r="C73" s="4" t="s">
        <v>45</v>
      </c>
      <c r="D73" s="2">
        <v>2017</v>
      </c>
      <c r="E73" s="3">
        <v>9848341992.4370995</v>
      </c>
      <c r="F73" s="10">
        <v>189047500000</v>
      </c>
      <c r="G73" s="3">
        <f t="shared" si="1"/>
        <v>5.2094537047234685E-2</v>
      </c>
    </row>
    <row r="74" spans="2:7" x14ac:dyDescent="0.25">
      <c r="B74" s="2"/>
      <c r="C74" s="4"/>
      <c r="D74" s="2">
        <v>2018</v>
      </c>
      <c r="E74" s="3">
        <v>9848341992.4370995</v>
      </c>
      <c r="F74" s="10">
        <v>202340000000</v>
      </c>
      <c r="G74" s="3">
        <f t="shared" si="1"/>
        <v>4.8672244699204802E-2</v>
      </c>
    </row>
    <row r="75" spans="2:7" x14ac:dyDescent="0.25">
      <c r="B75" s="2"/>
      <c r="C75" s="4"/>
      <c r="D75" s="2">
        <v>2019</v>
      </c>
      <c r="E75" s="3">
        <v>9848341992.4370995</v>
      </c>
      <c r="F75" s="10">
        <v>213702000000</v>
      </c>
      <c r="G75" s="3">
        <f t="shared" si="1"/>
        <v>4.6084463376276773E-2</v>
      </c>
    </row>
    <row r="76" spans="2:7" x14ac:dyDescent="0.25">
      <c r="B76" s="2"/>
      <c r="C76" s="4"/>
      <c r="D76" s="2">
        <v>2020</v>
      </c>
      <c r="E76" s="3">
        <v>9848341992.4370995</v>
      </c>
      <c r="F76" s="10">
        <v>234075500000</v>
      </c>
      <c r="G76" s="3">
        <f t="shared" si="1"/>
        <v>4.2073356641071362E-2</v>
      </c>
    </row>
    <row r="77" spans="2:7" x14ac:dyDescent="0.25">
      <c r="B77" s="2"/>
      <c r="C77" s="4"/>
      <c r="D77" s="2">
        <v>2021</v>
      </c>
      <c r="E77" s="3">
        <v>9848341992.4370995</v>
      </c>
      <c r="F77" s="10">
        <v>262063500000</v>
      </c>
      <c r="G77" s="3">
        <f t="shared" si="1"/>
        <v>3.7579983448427952E-2</v>
      </c>
    </row>
    <row r="78" spans="2:7" x14ac:dyDescent="0.25">
      <c r="B78" s="2">
        <v>16</v>
      </c>
      <c r="C78" s="4" t="s">
        <v>46</v>
      </c>
      <c r="D78" s="2">
        <v>2017</v>
      </c>
      <c r="E78" s="3">
        <v>2499480448361.6523</v>
      </c>
      <c r="F78" s="10">
        <v>38519489496000</v>
      </c>
      <c r="G78" s="3">
        <f t="shared" si="1"/>
        <v>6.4888722074606081E-2</v>
      </c>
    </row>
    <row r="79" spans="2:7" x14ac:dyDescent="0.25">
      <c r="B79" s="2"/>
      <c r="C79" s="4"/>
      <c r="D79" s="2">
        <v>2018</v>
      </c>
      <c r="E79" s="3">
        <v>2499480448361.6523</v>
      </c>
      <c r="F79" s="10">
        <v>52456887770500</v>
      </c>
      <c r="G79" s="3">
        <f t="shared" si="1"/>
        <v>4.7648279465166372E-2</v>
      </c>
    </row>
    <row r="80" spans="2:7" x14ac:dyDescent="0.25">
      <c r="B80" s="2"/>
      <c r="C80" s="4"/>
      <c r="D80" s="2">
        <v>2019</v>
      </c>
      <c r="E80" s="3">
        <v>2499480448361.6523</v>
      </c>
      <c r="F80" s="10">
        <v>60670424196500</v>
      </c>
      <c r="G80" s="3">
        <f t="shared" si="1"/>
        <v>4.1197675497806133E-2</v>
      </c>
    </row>
    <row r="81" spans="2:7" x14ac:dyDescent="0.25">
      <c r="B81" s="2"/>
      <c r="C81" s="4"/>
      <c r="D81" s="2">
        <v>2020</v>
      </c>
      <c r="E81" s="3">
        <v>2499480448361.6523</v>
      </c>
      <c r="F81" s="10">
        <v>65110016183500</v>
      </c>
      <c r="G81" s="3">
        <f t="shared" si="1"/>
        <v>3.8388570528340056E-2</v>
      </c>
    </row>
    <row r="82" spans="2:7" x14ac:dyDescent="0.25">
      <c r="B82" s="2"/>
      <c r="C82" s="4"/>
      <c r="D82" s="2">
        <v>2021</v>
      </c>
      <c r="E82" s="3">
        <v>2499480448361.6523</v>
      </c>
      <c r="F82" s="10">
        <v>68747489779500</v>
      </c>
      <c r="G82" s="3">
        <f t="shared" si="1"/>
        <v>3.6357406741372819E-2</v>
      </c>
    </row>
    <row r="83" spans="2:7" x14ac:dyDescent="0.25">
      <c r="B83" s="2">
        <v>17</v>
      </c>
      <c r="C83" s="4" t="s">
        <v>47</v>
      </c>
      <c r="D83" s="2">
        <v>2017</v>
      </c>
      <c r="E83" s="3">
        <v>354499307630814.81</v>
      </c>
      <c r="F83" s="10">
        <v>5865527207005.5</v>
      </c>
      <c r="G83" s="3">
        <f t="shared" si="1"/>
        <v>60.437756934690903</v>
      </c>
    </row>
    <row r="84" spans="2:7" x14ac:dyDescent="0.25">
      <c r="B84" s="2"/>
      <c r="C84" s="4"/>
      <c r="D84" s="2">
        <v>2018</v>
      </c>
      <c r="E84" s="3">
        <v>354499307630814.81</v>
      </c>
      <c r="F84" s="10">
        <v>7974877197357.5</v>
      </c>
      <c r="G84" s="3">
        <f t="shared" si="1"/>
        <v>44.452008332903141</v>
      </c>
    </row>
    <row r="85" spans="2:7" x14ac:dyDescent="0.25">
      <c r="B85" s="2"/>
      <c r="C85" s="4"/>
      <c r="D85" s="2">
        <v>2019</v>
      </c>
      <c r="E85" s="3">
        <v>354499307630814.81</v>
      </c>
      <c r="F85" s="10">
        <v>9609836693439.5</v>
      </c>
      <c r="G85" s="3">
        <f t="shared" si="1"/>
        <v>36.889212474633048</v>
      </c>
    </row>
    <row r="86" spans="2:7" x14ac:dyDescent="0.25">
      <c r="B86" s="2"/>
      <c r="C86" s="4"/>
      <c r="D86" s="2">
        <v>2020</v>
      </c>
      <c r="E86" s="3">
        <v>354499307630814.81</v>
      </c>
      <c r="F86" s="10">
        <v>9423456193400.5</v>
      </c>
      <c r="G86" s="3">
        <f t="shared" si="1"/>
        <v>37.618820563847926</v>
      </c>
    </row>
    <row r="87" spans="2:7" x14ac:dyDescent="0.25">
      <c r="B87" s="2"/>
      <c r="C87" s="4"/>
      <c r="D87" s="2">
        <v>2021</v>
      </c>
      <c r="E87" s="3">
        <v>354499307630814.81</v>
      </c>
      <c r="F87" s="10">
        <v>8718600396257</v>
      </c>
      <c r="G87" s="3">
        <f t="shared" si="1"/>
        <v>40.660116477296704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Tabulasi Data</vt:lpstr>
      <vt:lpstr>Perhitngan PER &amp; PBV (X1)</vt:lpstr>
      <vt:lpstr>Perhitungan EDAit (X2)</vt:lpstr>
      <vt:lpstr>Perhitungan VAKO (X3)</vt:lpstr>
      <vt:lpstr>Kualitas Laba (Y)</vt:lpstr>
      <vt:lpstr>Perhitungan GCG (Z)</vt:lpstr>
      <vt:lpstr>Kriteria Sampel</vt:lpstr>
      <vt:lpstr>Vako Percobaan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Reza Syarifuddin P.</cp:lastModifiedBy>
  <dcterms:created xsi:type="dcterms:W3CDTF">2022-12-26T01:12:00Z</dcterms:created>
  <dcterms:modified xsi:type="dcterms:W3CDTF">2023-04-13T02:02:48Z</dcterms:modified>
</cp:coreProperties>
</file>